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xisnv-my.sharepoint.com/personal/wgielis_aexis_com/Documents/Wim/Website/xlwdfiles/"/>
    </mc:Choice>
  </mc:AlternateContent>
  <xr:revisionPtr revIDLastSave="121" documentId="11_199F641D2F625AD4795F497D7FC5A72C337C9C18" xr6:coauthVersionLast="46" xr6:coauthVersionMax="46" xr10:uidLastSave="{BF39AC3C-38DC-4603-B8ED-949D6DD97137}"/>
  <bookViews>
    <workbookView xWindow="-51720" yWindow="-5625" windowWidth="51840" windowHeight="21240" xr2:uid="{00000000-000D-0000-FFFF-FFFF00000000}"/>
  </bookViews>
  <sheets>
    <sheet name="Budget" sheetId="1" r:id="rId1"/>
  </sheets>
  <definedNames>
    <definedName name="ID" localSheetId="0" hidden="1">"5b04b08d-3904-483d-8705-f204b170700e"</definedName>
    <definedName name="Inp_Budget_Persoon">tbl_Persoon[Persoon]</definedName>
    <definedName name="tbl_Budget_Frequentie">tbl_Budget_Factor[Frequency]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W4" i="1"/>
  <c r="X4" i="1"/>
  <c r="Y4" i="1"/>
  <c r="Z4" i="1"/>
  <c r="AA4" i="1"/>
  <c r="AB4" i="1"/>
  <c r="AC4" i="1"/>
  <c r="AD4" i="1"/>
  <c r="AE4" i="1"/>
  <c r="AF4" i="1"/>
  <c r="AG4" i="1"/>
  <c r="A26" i="1"/>
  <c r="G26" i="1"/>
  <c r="H26" i="1"/>
  <c r="I26" i="1"/>
  <c r="J26" i="1"/>
  <c r="K26" i="1"/>
  <c r="L26" i="1"/>
  <c r="M26" i="1"/>
  <c r="N26" i="1"/>
  <c r="O26" i="1"/>
  <c r="P26" i="1"/>
  <c r="Q26" i="1"/>
  <c r="R26" i="1"/>
  <c r="A9" i="1"/>
  <c r="G9" i="1"/>
  <c r="H9" i="1"/>
  <c r="I9" i="1"/>
  <c r="J9" i="1"/>
  <c r="K9" i="1"/>
  <c r="L9" i="1"/>
  <c r="M9" i="1"/>
  <c r="N9" i="1"/>
  <c r="O9" i="1"/>
  <c r="P9" i="1"/>
  <c r="Q9" i="1"/>
  <c r="R9" i="1"/>
  <c r="A25" i="1"/>
  <c r="G25" i="1"/>
  <c r="H25" i="1"/>
  <c r="I25" i="1"/>
  <c r="J25" i="1"/>
  <c r="K25" i="1"/>
  <c r="L25" i="1"/>
  <c r="M25" i="1"/>
  <c r="N25" i="1"/>
  <c r="O25" i="1"/>
  <c r="P25" i="1"/>
  <c r="Q25" i="1"/>
  <c r="R25" i="1"/>
  <c r="A24" i="1"/>
  <c r="A23" i="1"/>
  <c r="G23" i="1"/>
  <c r="H23" i="1"/>
  <c r="I23" i="1"/>
  <c r="J23" i="1"/>
  <c r="K23" i="1"/>
  <c r="L23" i="1"/>
  <c r="M23" i="1"/>
  <c r="N23" i="1"/>
  <c r="O23" i="1"/>
  <c r="P23" i="1"/>
  <c r="Q23" i="1"/>
  <c r="R23" i="1"/>
  <c r="F26" i="1"/>
  <c r="S26" i="1"/>
  <c r="F9" i="1"/>
  <c r="S9" i="1"/>
  <c r="F25" i="1"/>
  <c r="S25" i="1"/>
  <c r="F23" i="1"/>
  <c r="S2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24" i="1"/>
  <c r="AH23" i="1"/>
  <c r="AH22" i="1"/>
  <c r="R22" i="1"/>
  <c r="Q22" i="1"/>
  <c r="P22" i="1"/>
  <c r="O22" i="1"/>
  <c r="N22" i="1"/>
  <c r="M22" i="1"/>
  <c r="L22" i="1"/>
  <c r="K22" i="1"/>
  <c r="J22" i="1"/>
  <c r="I22" i="1"/>
  <c r="H22" i="1"/>
  <c r="G22" i="1"/>
  <c r="A22" i="1"/>
  <c r="AH21" i="1"/>
  <c r="R21" i="1"/>
  <c r="Q21" i="1"/>
  <c r="P21" i="1"/>
  <c r="O21" i="1"/>
  <c r="N21" i="1"/>
  <c r="M21" i="1"/>
  <c r="L21" i="1"/>
  <c r="K21" i="1"/>
  <c r="J21" i="1"/>
  <c r="I21" i="1"/>
  <c r="H21" i="1"/>
  <c r="G21" i="1"/>
  <c r="A21" i="1"/>
  <c r="AH20" i="1"/>
  <c r="R20" i="1"/>
  <c r="Q20" i="1"/>
  <c r="P20" i="1"/>
  <c r="O20" i="1"/>
  <c r="N20" i="1"/>
  <c r="M20" i="1"/>
  <c r="L20" i="1"/>
  <c r="K20" i="1"/>
  <c r="J20" i="1"/>
  <c r="I20" i="1"/>
  <c r="H20" i="1"/>
  <c r="G20" i="1"/>
  <c r="A20" i="1"/>
  <c r="AH19" i="1"/>
  <c r="R19" i="1"/>
  <c r="Q19" i="1"/>
  <c r="P19" i="1"/>
  <c r="O19" i="1"/>
  <c r="N19" i="1"/>
  <c r="M19" i="1"/>
  <c r="L19" i="1"/>
  <c r="K19" i="1"/>
  <c r="J19" i="1"/>
  <c r="I19" i="1"/>
  <c r="H19" i="1"/>
  <c r="G19" i="1"/>
  <c r="A19" i="1"/>
  <c r="AH18" i="1"/>
  <c r="R18" i="1"/>
  <c r="Q18" i="1"/>
  <c r="P18" i="1"/>
  <c r="O18" i="1"/>
  <c r="N18" i="1"/>
  <c r="M18" i="1"/>
  <c r="L18" i="1"/>
  <c r="K18" i="1"/>
  <c r="J18" i="1"/>
  <c r="I18" i="1"/>
  <c r="H18" i="1"/>
  <c r="G18" i="1"/>
  <c r="A18" i="1"/>
  <c r="AH17" i="1"/>
  <c r="A17" i="1"/>
  <c r="AH16" i="1"/>
  <c r="A16" i="1"/>
  <c r="AH15" i="1"/>
  <c r="R15" i="1"/>
  <c r="Q15" i="1"/>
  <c r="P15" i="1"/>
  <c r="O15" i="1"/>
  <c r="N15" i="1"/>
  <c r="M15" i="1"/>
  <c r="L15" i="1"/>
  <c r="K15" i="1"/>
  <c r="J15" i="1"/>
  <c r="I15" i="1"/>
  <c r="H15" i="1"/>
  <c r="G15" i="1"/>
  <c r="A15" i="1"/>
  <c r="AH14" i="1"/>
  <c r="R14" i="1"/>
  <c r="Q14" i="1"/>
  <c r="P14" i="1"/>
  <c r="O14" i="1"/>
  <c r="N14" i="1"/>
  <c r="M14" i="1"/>
  <c r="L14" i="1"/>
  <c r="K14" i="1"/>
  <c r="J14" i="1"/>
  <c r="I14" i="1"/>
  <c r="H14" i="1"/>
  <c r="G14" i="1"/>
  <c r="A14" i="1"/>
  <c r="AH13" i="1"/>
  <c r="R13" i="1"/>
  <c r="Q13" i="1"/>
  <c r="P13" i="1"/>
  <c r="O13" i="1"/>
  <c r="N13" i="1"/>
  <c r="M13" i="1"/>
  <c r="L13" i="1"/>
  <c r="K13" i="1"/>
  <c r="J13" i="1"/>
  <c r="I13" i="1"/>
  <c r="H13" i="1"/>
  <c r="G13" i="1"/>
  <c r="A13" i="1"/>
  <c r="AH12" i="1"/>
  <c r="R12" i="1"/>
  <c r="Q12" i="1"/>
  <c r="P12" i="1"/>
  <c r="O12" i="1"/>
  <c r="N12" i="1"/>
  <c r="M12" i="1"/>
  <c r="L12" i="1"/>
  <c r="K12" i="1"/>
  <c r="J12" i="1"/>
  <c r="I12" i="1"/>
  <c r="H12" i="1"/>
  <c r="G12" i="1"/>
  <c r="A12" i="1"/>
  <c r="AH11" i="1"/>
  <c r="R11" i="1"/>
  <c r="Q11" i="1"/>
  <c r="P11" i="1"/>
  <c r="O11" i="1"/>
  <c r="N11" i="1"/>
  <c r="M11" i="1"/>
  <c r="L11" i="1"/>
  <c r="K11" i="1"/>
  <c r="J11" i="1"/>
  <c r="I11" i="1"/>
  <c r="H11" i="1"/>
  <c r="G11" i="1"/>
  <c r="A11" i="1"/>
  <c r="AH10" i="1"/>
  <c r="AH9" i="1"/>
  <c r="A10" i="1"/>
  <c r="AH8" i="1"/>
  <c r="R8" i="1"/>
  <c r="Q8" i="1"/>
  <c r="P8" i="1"/>
  <c r="O8" i="1"/>
  <c r="N8" i="1"/>
  <c r="M8" i="1"/>
  <c r="L8" i="1"/>
  <c r="K8" i="1"/>
  <c r="J8" i="1"/>
  <c r="I8" i="1"/>
  <c r="H8" i="1"/>
  <c r="G8" i="1"/>
  <c r="A8" i="1"/>
  <c r="AH7" i="1"/>
  <c r="R7" i="1"/>
  <c r="Q7" i="1"/>
  <c r="P7" i="1"/>
  <c r="O7" i="1"/>
  <c r="N7" i="1"/>
  <c r="M7" i="1"/>
  <c r="L7" i="1"/>
  <c r="K7" i="1"/>
  <c r="J7" i="1"/>
  <c r="I7" i="1"/>
  <c r="H7" i="1"/>
  <c r="G7" i="1"/>
  <c r="A7" i="1"/>
  <c r="AG32" i="1"/>
  <c r="AF33" i="1"/>
  <c r="Q16" i="1"/>
  <c r="AA61" i="1"/>
  <c r="L24" i="1"/>
  <c r="X33" i="1"/>
  <c r="I16" i="1"/>
  <c r="U4" i="1"/>
  <c r="Z25" i="1"/>
  <c r="Y54" i="1"/>
  <c r="AA55" i="1"/>
  <c r="V56" i="1"/>
  <c r="Y59" i="1"/>
  <c r="AA56" i="1"/>
  <c r="Z60" i="1"/>
  <c r="Z57" i="1"/>
  <c r="AA60" i="1"/>
  <c r="X57" i="1"/>
  <c r="AG54" i="1"/>
  <c r="Y60" i="1"/>
  <c r="X54" i="1"/>
  <c r="AF56" i="1"/>
  <c r="AG59" i="1"/>
  <c r="AA58" i="1"/>
  <c r="AA57" i="1"/>
  <c r="AA54" i="1"/>
  <c r="Y57" i="1"/>
  <c r="Z55" i="1"/>
  <c r="AG60" i="1"/>
  <c r="AG57" i="1"/>
  <c r="Z54" i="1"/>
  <c r="AF59" i="1"/>
  <c r="AG56" i="1"/>
  <c r="Q10" i="1"/>
  <c r="R10" i="1"/>
  <c r="J10" i="1"/>
  <c r="AF61" i="1"/>
  <c r="Q24" i="1"/>
  <c r="R17" i="1"/>
  <c r="J17" i="1"/>
  <c r="L17" i="1"/>
  <c r="I17" i="1"/>
  <c r="K17" i="1"/>
  <c r="AA33" i="1"/>
  <c r="L16" i="1"/>
  <c r="AA32" i="1"/>
  <c r="AE28" i="1"/>
  <c r="AG33" i="1"/>
  <c r="AG94" i="1"/>
  <c r="W26" i="1"/>
  <c r="AD26" i="1"/>
  <c r="W29" i="1"/>
  <c r="AD28" i="1"/>
  <c r="AF31" i="1"/>
  <c r="F19" i="1"/>
  <c r="S19" i="1"/>
  <c r="F22" i="1"/>
  <c r="S22" i="1"/>
  <c r="F13" i="1"/>
  <c r="S13" i="1"/>
  <c r="F21" i="1"/>
  <c r="S21" i="1"/>
  <c r="AB32" i="1"/>
  <c r="AB61" i="1"/>
  <c r="M24" i="1"/>
  <c r="F12" i="1"/>
  <c r="S12" i="1"/>
  <c r="AE26" i="1"/>
  <c r="W27" i="1"/>
  <c r="AD33" i="1"/>
  <c r="O16" i="1"/>
  <c r="AD61" i="1"/>
  <c r="O24" i="1"/>
  <c r="W33" i="1"/>
  <c r="H16" i="1"/>
  <c r="W32" i="1"/>
  <c r="W61" i="1"/>
  <c r="H24" i="1"/>
  <c r="AE33" i="1"/>
  <c r="P16" i="1"/>
  <c r="AE32" i="1"/>
  <c r="F11" i="1"/>
  <c r="S11" i="1"/>
  <c r="AG31" i="1"/>
  <c r="Y31" i="1"/>
  <c r="AB30" i="1"/>
  <c r="AF29" i="1"/>
  <c r="X29" i="1"/>
  <c r="AB28" i="1"/>
  <c r="AF27" i="1"/>
  <c r="X27" i="1"/>
  <c r="AB26" i="1"/>
  <c r="AF25" i="1"/>
  <c r="X25" i="1"/>
  <c r="AE31" i="1"/>
  <c r="W31" i="1"/>
  <c r="Z30" i="1"/>
  <c r="AD29" i="1"/>
  <c r="V29" i="1"/>
  <c r="Z28" i="1"/>
  <c r="AD27" i="1"/>
  <c r="V27" i="1"/>
  <c r="Z26" i="1"/>
  <c r="AD25" i="1"/>
  <c r="V25" i="1"/>
  <c r="AB31" i="1"/>
  <c r="AG30" i="1"/>
  <c r="W30" i="1"/>
  <c r="AC29" i="1"/>
  <c r="Y28" i="1"/>
  <c r="AG27" i="1"/>
  <c r="AC26" i="1"/>
  <c r="Y25" i="1"/>
  <c r="X31" i="1"/>
  <c r="Z29" i="1"/>
  <c r="AB27" i="1"/>
  <c r="X26" i="1"/>
  <c r="V31" i="1"/>
  <c r="AA31" i="1"/>
  <c r="AF30" i="1"/>
  <c r="V30" i="1"/>
  <c r="AB29" i="1"/>
  <c r="X28" i="1"/>
  <c r="AE27" i="1"/>
  <c r="AA26" i="1"/>
  <c r="W25" i="1"/>
  <c r="Z31" i="1"/>
  <c r="AE30" i="1"/>
  <c r="AA29" i="1"/>
  <c r="AG28" i="1"/>
  <c r="W28" i="1"/>
  <c r="AC27" i="1"/>
  <c r="Y26" i="1"/>
  <c r="AG25" i="1"/>
  <c r="AD30" i="1"/>
  <c r="AF28" i="1"/>
  <c r="V28" i="1"/>
  <c r="AE25" i="1"/>
  <c r="AC33" i="1"/>
  <c r="N16" i="1"/>
  <c r="AC61" i="1"/>
  <c r="N24" i="1"/>
  <c r="Y29" i="1"/>
  <c r="V33" i="1"/>
  <c r="G16" i="1"/>
  <c r="V32" i="1"/>
  <c r="V61" i="1"/>
  <c r="G24" i="1"/>
  <c r="AF26" i="1"/>
  <c r="Y27" i="1"/>
  <c r="AE29" i="1"/>
  <c r="X30" i="1"/>
  <c r="AC32" i="1"/>
  <c r="AG26" i="1"/>
  <c r="Z27" i="1"/>
  <c r="AG29" i="1"/>
  <c r="Y30" i="1"/>
  <c r="AD32" i="1"/>
  <c r="AE61" i="1"/>
  <c r="P24" i="1"/>
  <c r="X94" i="1"/>
  <c r="AA25" i="1"/>
  <c r="AA27" i="1"/>
  <c r="AA30" i="1"/>
  <c r="F14" i="1"/>
  <c r="S14" i="1"/>
  <c r="F20" i="1"/>
  <c r="S20" i="1"/>
  <c r="AB25" i="1"/>
  <c r="AA28" i="1"/>
  <c r="AC30" i="1"/>
  <c r="AC31" i="1"/>
  <c r="AB33" i="1"/>
  <c r="M16" i="1"/>
  <c r="AC25" i="1"/>
  <c r="V26" i="1"/>
  <c r="AC28" i="1"/>
  <c r="AD31" i="1"/>
  <c r="X61" i="1"/>
  <c r="I24" i="1"/>
  <c r="Z61" i="1"/>
  <c r="K24" i="1"/>
  <c r="Z32" i="1"/>
  <c r="F8" i="1"/>
  <c r="S8" i="1"/>
  <c r="X32" i="1"/>
  <c r="AF94" i="1"/>
  <c r="F18" i="1"/>
  <c r="S18" i="1"/>
  <c r="AF32" i="1"/>
  <c r="Y61" i="1"/>
  <c r="J24" i="1"/>
  <c r="AG61" i="1"/>
  <c r="R24" i="1"/>
  <c r="F7" i="1"/>
  <c r="F15" i="1"/>
  <c r="S15" i="1"/>
  <c r="Y32" i="1"/>
  <c r="Y33" i="1"/>
  <c r="J16" i="1"/>
  <c r="Z33" i="1"/>
  <c r="K16" i="1"/>
  <c r="AB55" i="1"/>
  <c r="Z59" i="1"/>
  <c r="AF55" i="1"/>
  <c r="X55" i="1"/>
  <c r="V54" i="1"/>
  <c r="AE56" i="1"/>
  <c r="W54" i="1"/>
  <c r="AB54" i="1"/>
  <c r="V59" i="1"/>
  <c r="AB56" i="1"/>
  <c r="AB58" i="1"/>
  <c r="AC56" i="1"/>
  <c r="AD60" i="1"/>
  <c r="AC54" i="1"/>
  <c r="AE58" i="1"/>
  <c r="X58" i="1"/>
  <c r="W59" i="1"/>
  <c r="V55" i="1"/>
  <c r="AD55" i="1"/>
  <c r="AD59" i="1"/>
  <c r="Y55" i="1"/>
  <c r="AF58" i="1"/>
  <c r="AC55" i="1"/>
  <c r="AA59" i="1"/>
  <c r="AB57" i="1"/>
  <c r="AC58" i="1"/>
  <c r="AB60" i="1"/>
  <c r="Y58" i="1"/>
  <c r="AF57" i="1"/>
  <c r="AC57" i="1"/>
  <c r="AD58" i="1"/>
  <c r="AC60" i="1"/>
  <c r="AG58" i="1"/>
  <c r="AD56" i="1"/>
  <c r="AG55" i="1"/>
  <c r="Z56" i="1"/>
  <c r="AC59" i="1"/>
  <c r="AF54" i="1"/>
  <c r="X56" i="1"/>
  <c r="AE55" i="1"/>
  <c r="AE60" i="1"/>
  <c r="X59" i="1"/>
  <c r="AD57" i="1"/>
  <c r="Z58" i="1"/>
  <c r="Y56" i="1"/>
  <c r="AE57" i="1"/>
  <c r="W56" i="1"/>
  <c r="W55" i="1"/>
  <c r="V57" i="1"/>
  <c r="AD54" i="1"/>
  <c r="V60" i="1"/>
  <c r="W60" i="1"/>
  <c r="AE59" i="1"/>
  <c r="W57" i="1"/>
  <c r="X60" i="1"/>
  <c r="AF60" i="1"/>
  <c r="AB59" i="1"/>
  <c r="AE54" i="1"/>
  <c r="W58" i="1"/>
  <c r="V58" i="1"/>
  <c r="M10" i="1"/>
  <c r="P10" i="1"/>
  <c r="I10" i="1"/>
  <c r="I27" i="1"/>
  <c r="I4" i="1"/>
  <c r="N10" i="1"/>
  <c r="L10" i="1"/>
  <c r="L27" i="1"/>
  <c r="L4" i="1"/>
  <c r="O10" i="1"/>
  <c r="H10" i="1"/>
  <c r="G10" i="1"/>
  <c r="K10" i="1"/>
  <c r="F24" i="1"/>
  <c r="S24" i="1"/>
  <c r="AA94" i="1"/>
  <c r="H17" i="1"/>
  <c r="G17" i="1"/>
  <c r="P17" i="1"/>
  <c r="O17" i="1"/>
  <c r="N17" i="1"/>
  <c r="Q17" i="1"/>
  <c r="M17" i="1"/>
  <c r="R16" i="1"/>
  <c r="F16" i="1"/>
  <c r="S16" i="1"/>
  <c r="AH58" i="1"/>
  <c r="AH55" i="1"/>
  <c r="AH60" i="1"/>
  <c r="AH56" i="1"/>
  <c r="AH59" i="1"/>
  <c r="AH57" i="1"/>
  <c r="AH54" i="1"/>
  <c r="AH26" i="1"/>
  <c r="AH29" i="1"/>
  <c r="AH61" i="1"/>
  <c r="AE94" i="1"/>
  <c r="S7" i="1"/>
  <c r="AH32" i="1"/>
  <c r="X93" i="1"/>
  <c r="AH28" i="1"/>
  <c r="AH30" i="1"/>
  <c r="AH25" i="1"/>
  <c r="W94" i="1"/>
  <c r="AD94" i="1"/>
  <c r="AB94" i="1"/>
  <c r="AC94" i="1"/>
  <c r="AH31" i="1"/>
  <c r="AH27" i="1"/>
  <c r="Z94" i="1"/>
  <c r="AH33" i="1"/>
  <c r="V94" i="1"/>
  <c r="Y94" i="1"/>
  <c r="F10" i="1"/>
  <c r="S10" i="1"/>
  <c r="R27" i="1"/>
  <c r="R4" i="1"/>
  <c r="O27" i="1"/>
  <c r="O4" i="1"/>
  <c r="M27" i="1"/>
  <c r="M4" i="1"/>
  <c r="F17" i="1"/>
  <c r="S17" i="1"/>
  <c r="Q27" i="1"/>
  <c r="Q4" i="1"/>
  <c r="J27" i="1"/>
  <c r="J4" i="1"/>
  <c r="P27" i="1"/>
  <c r="P4" i="1"/>
  <c r="N27" i="1"/>
  <c r="N4" i="1"/>
  <c r="K27" i="1"/>
  <c r="K4" i="1"/>
  <c r="H27" i="1"/>
  <c r="H4" i="1"/>
  <c r="AA93" i="1"/>
  <c r="AG93" i="1"/>
  <c r="V93" i="1"/>
  <c r="G27" i="1"/>
  <c r="G4" i="1"/>
  <c r="AC93" i="1"/>
  <c r="Y93" i="1"/>
  <c r="AD93" i="1"/>
  <c r="Z93" i="1"/>
  <c r="AE93" i="1"/>
  <c r="AB93" i="1"/>
  <c r="AH94" i="1"/>
  <c r="W93" i="1"/>
  <c r="AF93" i="1"/>
  <c r="S27" i="1"/>
  <c r="S4" i="1"/>
  <c r="F27" i="1"/>
  <c r="AH93" i="1"/>
  <c r="F4" i="1"/>
  <c r="E2" i="1"/>
</calcChain>
</file>

<file path=xl/sharedStrings.xml><?xml version="1.0" encoding="utf-8"?>
<sst xmlns="http://schemas.openxmlformats.org/spreadsheetml/2006/main" count="214" uniqueCount="128">
  <si>
    <t>Factor:</t>
  </si>
  <si>
    <t>Nr</t>
  </si>
  <si>
    <t>Persoon</t>
  </si>
  <si>
    <t>Jaartotaal</t>
  </si>
  <si>
    <t>April</t>
  </si>
  <si>
    <t>September</t>
  </si>
  <si>
    <t>November</t>
  </si>
  <si>
    <t>December</t>
  </si>
  <si>
    <t>Factor</t>
  </si>
  <si>
    <t xml:space="preserve"> </t>
  </si>
  <si>
    <t>======================</t>
  </si>
  <si>
    <t>John</t>
  </si>
  <si>
    <t>John_John</t>
  </si>
  <si>
    <t>Badminton</t>
  </si>
  <si>
    <t>January</t>
  </si>
  <si>
    <t>February</t>
  </si>
  <si>
    <t>March</t>
  </si>
  <si>
    <t>May</t>
  </si>
  <si>
    <t>June</t>
  </si>
  <si>
    <t>July</t>
  </si>
  <si>
    <t>August</t>
  </si>
  <si>
    <t>October</t>
  </si>
  <si>
    <t>Average</t>
  </si>
  <si>
    <t>John &amp; Mary</t>
  </si>
  <si>
    <t>Mary</t>
  </si>
  <si>
    <t>John_Mary</t>
  </si>
  <si>
    <t>John_John &amp; Mary</t>
  </si>
  <si>
    <t>Mary_Mary</t>
  </si>
  <si>
    <t>Mary_John</t>
  </si>
  <si>
    <t>Mary_John &amp; Mary</t>
  </si>
  <si>
    <t>John &amp; Mary_Mary</t>
  </si>
  <si>
    <t>John &amp; Mary_John</t>
  </si>
  <si>
    <t>John &amp; Mary_John &amp; Mary</t>
  </si>
  <si>
    <t>Year</t>
  </si>
  <si>
    <t>Name</t>
  </si>
  <si>
    <t>Rounding</t>
  </si>
  <si>
    <t>Person</t>
  </si>
  <si>
    <t>Description</t>
  </si>
  <si>
    <t>Frequency</t>
  </si>
  <si>
    <t>Amount</t>
  </si>
  <si>
    <t>Year total</t>
  </si>
  <si>
    <t>Monthly total</t>
  </si>
  <si>
    <t>1x a month</t>
  </si>
  <si>
    <t>2x a month</t>
  </si>
  <si>
    <t>3x a month</t>
  </si>
  <si>
    <t>4x a month</t>
  </si>
  <si>
    <t>5x a month</t>
  </si>
  <si>
    <t>1x every 4 weeks</t>
  </si>
  <si>
    <t>1x every 3 weeks</t>
  </si>
  <si>
    <t>1x every 2 weeks</t>
  </si>
  <si>
    <t>1x a week</t>
  </si>
  <si>
    <t>2x a week</t>
  </si>
  <si>
    <t>3x a week</t>
  </si>
  <si>
    <t>4x a week</t>
  </si>
  <si>
    <t>1x every workday</t>
  </si>
  <si>
    <t>1x every weekday</t>
  </si>
  <si>
    <t>1x every quarter in month 1 (Jan/Apr/Jul/Oct)</t>
  </si>
  <si>
    <t>1x every quarter in month 2 (Feb/May/Aug/Nov)</t>
  </si>
  <si>
    <t>1x every quarter in month 3 (Mar/Jun/Sep/Dec)</t>
  </si>
  <si>
    <t>1x every trimester in month 1 (Jan/May/Sep)</t>
  </si>
  <si>
    <t>1x every trimester in month 2 (Feb/Jun/Oct)</t>
  </si>
  <si>
    <t>1x every trimester in month 3 (Mar/Jul/Nov)</t>
  </si>
  <si>
    <t>1x every trimester in month 4 (Apr/Aug/Dec)</t>
  </si>
  <si>
    <t>1x every semester in month 1 (Jan/Jul)</t>
  </si>
  <si>
    <t>1x every semester in month 2 (Feb/Aug)</t>
  </si>
  <si>
    <t>1x every semester in month 3 (Maa/Sep)</t>
  </si>
  <si>
    <t>1x every semester in month 5 (Mei/Nov)</t>
  </si>
  <si>
    <t>1x every semester in month 6 (Jun/Dec)</t>
  </si>
  <si>
    <t>Soccer season</t>
  </si>
  <si>
    <t>Summer</t>
  </si>
  <si>
    <t>Every Monday</t>
  </si>
  <si>
    <t>Every Tuesday</t>
  </si>
  <si>
    <t>Every Wednesday</t>
  </si>
  <si>
    <t>Every Thursday</t>
  </si>
  <si>
    <t>Every Friday</t>
  </si>
  <si>
    <t>Every Saturday</t>
  </si>
  <si>
    <t>Every Sunday</t>
  </si>
  <si>
    <t>Every weekend</t>
  </si>
  <si>
    <t>Odd months</t>
  </si>
  <si>
    <t>Even months</t>
  </si>
  <si>
    <t>1x a year, spread over the year</t>
  </si>
  <si>
    <t>2x a year, spread over the year</t>
  </si>
  <si>
    <t>3x a year, spread over the year</t>
  </si>
  <si>
    <t>4x a year, spread over the year</t>
  </si>
  <si>
    <t>5x a year, spread over the year</t>
  </si>
  <si>
    <t>6x a year, spread over the year</t>
  </si>
  <si>
    <t>7x a year, spread over the year</t>
  </si>
  <si>
    <t>8x a year, spread over the year</t>
  </si>
  <si>
    <t>9x a year, spread over the year</t>
  </si>
  <si>
    <t>10x a year, spread over the year</t>
  </si>
  <si>
    <t>11x a year, spread over the year</t>
  </si>
  <si>
    <t>12x a year, spread over the year</t>
  </si>
  <si>
    <t>13x a year, spread over the year</t>
  </si>
  <si>
    <t>14x a year, spread over the year</t>
  </si>
  <si>
    <t>15x a year, spread over the year</t>
  </si>
  <si>
    <t>16x a year, spread over the year</t>
  </si>
  <si>
    <t>17x a year, spread over the year</t>
  </si>
  <si>
    <t>18x a year, spread over the year</t>
  </si>
  <si>
    <t>19x a year, spread over the year</t>
  </si>
  <si>
    <t>20x a year, spread over the year</t>
  </si>
  <si>
    <t>21x a year, spread over the year</t>
  </si>
  <si>
    <t>22x a year, spread over the year</t>
  </si>
  <si>
    <t>23x a year, spread over the year</t>
  </si>
  <si>
    <t>24x a year, spread over the year</t>
  </si>
  <si>
    <t>Spread according to workdays</t>
  </si>
  <si>
    <t>Spread according to weekdays</t>
  </si>
  <si>
    <t>Cell phone</t>
  </si>
  <si>
    <t>House insurance</t>
  </si>
  <si>
    <t>Powerball lotto</t>
  </si>
  <si>
    <t>Supermarket</t>
  </si>
  <si>
    <t>Presents</t>
  </si>
  <si>
    <t>Painting the house</t>
  </si>
  <si>
    <t>Gasoline for the car</t>
  </si>
  <si>
    <t>Clothing</t>
  </si>
  <si>
    <t>Smoking</t>
  </si>
  <si>
    <t>Car insurance</t>
  </si>
  <si>
    <t>Car taxes</t>
  </si>
  <si>
    <t>Gas &amp; elektricity</t>
  </si>
  <si>
    <t>House mortgage</t>
  </si>
  <si>
    <t>Travel</t>
  </si>
  <si>
    <t>Second job</t>
  </si>
  <si>
    <t>Unemployment benefit</t>
  </si>
  <si>
    <t>Holiday pay</t>
  </si>
  <si>
    <t>Salary</t>
  </si>
  <si>
    <t>Net result:</t>
  </si>
  <si>
    <t>Person_Choice</t>
  </si>
  <si>
    <t>Person_Concat</t>
  </si>
  <si>
    <t>1x every semester in month 4 (Apr/Oct)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</si>
</sst>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_ [$€-813]\ * #,##0_ ;_ [$€-813]\ * \-#,##0_ ;_ [$€-813]\ * &quot;-&quot;??_ ;_ @_ "/>
    <numFmt numFmtId="166" formatCode="_ [$€-813]\ * #,##0.00_ ;_ [$€-813]\ * \-#,##0.00_ ;_ [$€-813]\ * &quot;-&quot;??_ ;_ @_ "/>
    <numFmt numFmtId="167" formatCode="_-&quot;F&quot;\ * #,##0.00_-;_-&quot;F&quot;\ * #,##0.00\-;_-&quot;F&quot;\ * &quot;-&quot;??_-;_-@_-"/>
    <numFmt numFmtId="168" formatCode="0.000"/>
  </numFmts>
  <fonts count="7" x14ac:knownFonts="1"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Segoe UI"/>
      <family val="2"/>
    </font>
    <font>
      <b/>
      <sz val="11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0" fontId="2" fillId="0" borderId="0" xfId="3" applyFont="1"/>
    <xf numFmtId="0" fontId="1" fillId="0" borderId="0" xfId="3"/>
    <xf numFmtId="0" fontId="2" fillId="0" borderId="0" xfId="3" applyFont="1" applyAlignment="1">
      <alignment horizontal="center"/>
    </xf>
    <xf numFmtId="165" fontId="3" fillId="0" borderId="0" xfId="4" applyNumberFormat="1" applyFont="1" applyBorder="1" applyAlignment="1"/>
    <xf numFmtId="165" fontId="1" fillId="0" borderId="0" xfId="3" applyNumberFormat="1"/>
    <xf numFmtId="14" fontId="2" fillId="0" borderId="0" xfId="3" applyNumberFormat="1" applyFont="1" applyAlignment="1">
      <alignment horizontal="center"/>
    </xf>
    <xf numFmtId="165" fontId="4" fillId="2" borderId="0" xfId="3" applyNumberFormat="1" applyFont="1" applyFill="1"/>
    <xf numFmtId="165" fontId="2" fillId="0" borderId="0" xfId="3" applyNumberFormat="1" applyFont="1" applyFill="1"/>
    <xf numFmtId="0" fontId="0" fillId="0" borderId="0" xfId="3" applyFont="1"/>
    <xf numFmtId="166" fontId="3" fillId="0" borderId="0" xfId="4" applyNumberFormat="1" applyFont="1"/>
    <xf numFmtId="2" fontId="2" fillId="0" borderId="0" xfId="3" applyNumberFormat="1" applyFont="1"/>
    <xf numFmtId="9" fontId="1" fillId="0" borderId="0" xfId="2" applyFont="1"/>
    <xf numFmtId="0" fontId="2" fillId="0" borderId="0" xfId="3" applyFont="1" applyFill="1"/>
    <xf numFmtId="0" fontId="2" fillId="0" borderId="0" xfId="3" quotePrefix="1" applyFont="1"/>
    <xf numFmtId="0" fontId="2" fillId="0" borderId="0" xfId="3" applyNumberFormat="1" applyFont="1"/>
    <xf numFmtId="14" fontId="2" fillId="0" borderId="0" xfId="3" applyNumberFormat="1" applyFont="1"/>
    <xf numFmtId="1" fontId="2" fillId="0" borderId="0" xfId="3" applyNumberFormat="1" applyFont="1"/>
    <xf numFmtId="168" fontId="2" fillId="0" borderId="0" xfId="3" applyNumberFormat="1" applyFont="1"/>
    <xf numFmtId="0" fontId="3" fillId="0" borderId="0" xfId="0" applyNumberFormat="1" applyFont="1" applyFill="1" applyBorder="1" applyAlignment="1" applyProtection="1"/>
    <xf numFmtId="165" fontId="3" fillId="0" borderId="0" xfId="4" applyNumberFormat="1" applyFont="1"/>
    <xf numFmtId="165" fontId="3" fillId="0" borderId="1" xfId="4" applyNumberFormat="1" applyFont="1" applyBorder="1"/>
    <xf numFmtId="165" fontId="3" fillId="0" borderId="0" xfId="4" quotePrefix="1" applyNumberFormat="1" applyFont="1"/>
    <xf numFmtId="165" fontId="0" fillId="0" borderId="0" xfId="1" applyNumberFormat="1" applyFont="1"/>
    <xf numFmtId="165" fontId="1" fillId="0" borderId="0" xfId="1" applyNumberFormat="1" applyFont="1"/>
    <xf numFmtId="165" fontId="2" fillId="0" borderId="0" xfId="0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</cellXfs>
  <cellStyles count="5">
    <cellStyle name="Currency" xfId="1" builtinId="4"/>
    <cellStyle name="Currency 3" xfId="4" xr:uid="{00000000-0005-0000-0000-000001000000}"/>
    <cellStyle name="Normal" xfId="0" builtinId="0"/>
    <cellStyle name="Normal 3" xfId="3" xr:uid="{00000000-0005-0000-0000-000003000000}"/>
    <cellStyle name="Percent" xfId="2" builtinId="5"/>
  </cellStyles>
  <dxfs count="5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_ [$€-813]\ * #,##0_ ;_ [$€-813]\ * \-#,##0_ ;_ [$€-813]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_ [$€-813]\ * #,##0_ ;_ [$€-813]\ * \-#,##0_ ;_ [$€-813]\ * &quot;-&quot;??_ ;_ @_ 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[$€-813]\ * #,##0_ ;_ [$€-813]\ * \-#,##0_ ;_ [$€-813]\ * &quot;-&quot;??_ ;_ @_ "/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</font>
      <numFmt numFmtId="0" formatCode="General"/>
    </dxf>
    <dxf>
      <font>
        <strike val="0"/>
        <outline val="0"/>
        <shadow val="0"/>
        <u val="none"/>
        <vertAlign val="baseline"/>
        <name val="Segoe U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  <numFmt numFmtId="2" formatCode="0.00"/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  <dxf>
      <font>
        <strike val="0"/>
        <outline val="0"/>
        <shadow val="0"/>
        <u val="none"/>
        <vertAlign val="baseline"/>
        <name val="Segoe U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Budget_Factor" displayName="tbl_Budget_Factor" ref="U6:AH94" totalsRowShown="0" headerRowDxfId="56" dataDxfId="55">
  <tableColumns count="14">
    <tableColumn id="1" xr3:uid="{00000000-0010-0000-0000-000001000000}" name="Frequency" dataDxfId="54"/>
    <tableColumn id="2" xr3:uid="{00000000-0010-0000-0000-000002000000}" name="January" dataDxfId="53"/>
    <tableColumn id="3" xr3:uid="{00000000-0010-0000-0000-000003000000}" name="February" dataDxfId="52"/>
    <tableColumn id="4" xr3:uid="{00000000-0010-0000-0000-000004000000}" name="March" dataDxfId="51"/>
    <tableColumn id="5" xr3:uid="{00000000-0010-0000-0000-000005000000}" name="April" dataDxfId="50"/>
    <tableColumn id="6" xr3:uid="{00000000-0010-0000-0000-000006000000}" name="May" dataDxfId="49"/>
    <tableColumn id="7" xr3:uid="{00000000-0010-0000-0000-000007000000}" name="June" dataDxfId="48"/>
    <tableColumn id="8" xr3:uid="{00000000-0010-0000-0000-000008000000}" name="July" dataDxfId="47"/>
    <tableColumn id="9" xr3:uid="{00000000-0010-0000-0000-000009000000}" name="August" dataDxfId="46"/>
    <tableColumn id="10" xr3:uid="{00000000-0010-0000-0000-00000A000000}" name="September" dataDxfId="45"/>
    <tableColumn id="11" xr3:uid="{00000000-0010-0000-0000-00000B000000}" name="October" dataDxfId="44"/>
    <tableColumn id="12" xr3:uid="{00000000-0010-0000-0000-00000C000000}" name="November" dataDxfId="43"/>
    <tableColumn id="13" xr3:uid="{00000000-0010-0000-0000-00000D000000}" name="December" dataDxfId="42"/>
    <tableColumn id="14" xr3:uid="{00000000-0010-0000-0000-00000E000000}" name="Jaartotaal" dataDxfId="41">
      <calculatedColumnFormula>SUM(tbl_Budget_Factor[[#This Row],[January]:[December]])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Budget_Input" displayName="tbl_Budget_Input" ref="A6:S27" totalsRowCount="1" headerRowDxfId="40" dataDxfId="39" totalsRowDxfId="38" dataCellStyle="Currency">
  <autoFilter ref="A6:S26" xr:uid="{00000000-0009-0000-0100-000002000000}"/>
  <tableColumns count="19">
    <tableColumn id="1" xr3:uid="{00000000-0010-0000-0100-000001000000}" name="Nr" dataDxfId="37" totalsRowDxfId="18">
      <calculatedColumnFormula>ROW()-6</calculatedColumnFormula>
    </tableColumn>
    <tableColumn id="19" xr3:uid="{00000000-0010-0000-0100-000013000000}" name="Person" dataDxfId="36" totalsRowDxfId="17" dataCellStyle="Normal 3"/>
    <tableColumn id="3" xr3:uid="{00000000-0010-0000-0100-000003000000}" name="Description" dataDxfId="35" totalsRowDxfId="16"/>
    <tableColumn id="4" xr3:uid="{00000000-0010-0000-0100-000004000000}" name="Frequency" totalsRowLabel="Monthly total" dataDxfId="34" totalsRowDxfId="15"/>
    <tableColumn id="5" xr3:uid="{00000000-0010-0000-0100-000005000000}" name="Amount" dataDxfId="33" totalsRowDxfId="14" dataCellStyle="Currency"/>
    <tableColumn id="20" xr3:uid="{00000000-0010-0000-0100-000014000000}" name="Year total" totalsRowFunction="sum" dataDxfId="32" totalsRowDxfId="13" dataCellStyle="Currency 3">
      <calculatedColumnFormula>SUM(tbl_Budget_Input[[#This Row],[January]:[December]])</calculatedColumnFormula>
    </tableColumn>
    <tableColumn id="6" xr3:uid="{00000000-0010-0000-0100-000006000000}" name="January" totalsRowFunction="sum" dataDxfId="31" totalsRowDxfId="12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calculatedColumnFormula>
    </tableColumn>
    <tableColumn id="7" xr3:uid="{00000000-0010-0000-0100-000007000000}" name="February" totalsRowFunction="sum" dataDxfId="30" totalsRowDxfId="11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calculatedColumnFormula>
    </tableColumn>
    <tableColumn id="8" xr3:uid="{00000000-0010-0000-0100-000008000000}" name="March" totalsRowFunction="sum" dataDxfId="29" totalsRowDxfId="10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calculatedColumnFormula>
    </tableColumn>
    <tableColumn id="9" xr3:uid="{00000000-0010-0000-0100-000009000000}" name="April" totalsRowFunction="sum" dataDxfId="28" totalsRowDxfId="9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calculatedColumnFormula>
    </tableColumn>
    <tableColumn id="10" xr3:uid="{00000000-0010-0000-0100-00000A000000}" name="May" totalsRowFunction="sum" dataDxfId="27" totalsRowDxfId="8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calculatedColumnFormula>
    </tableColumn>
    <tableColumn id="11" xr3:uid="{00000000-0010-0000-0100-00000B000000}" name="June" totalsRowFunction="sum" dataDxfId="26" totalsRowDxfId="7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calculatedColumnFormula>
    </tableColumn>
    <tableColumn id="12" xr3:uid="{00000000-0010-0000-0100-00000C000000}" name="July" totalsRowFunction="sum" dataDxfId="25" totalsRowDxfId="6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calculatedColumnFormula>
    </tableColumn>
    <tableColumn id="13" xr3:uid="{00000000-0010-0000-0100-00000D000000}" name="August" totalsRowFunction="sum" dataDxfId="24" totalsRowDxfId="5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calculatedColumnFormula>
    </tableColumn>
    <tableColumn id="14" xr3:uid="{00000000-0010-0000-0100-00000E000000}" name="September" totalsRowFunction="sum" dataDxfId="23" totalsRowDxfId="4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calculatedColumnFormula>
    </tableColumn>
    <tableColumn id="15" xr3:uid="{00000000-0010-0000-0100-00000F000000}" name="October" totalsRowFunction="sum" dataDxfId="22" totalsRowDxfId="3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calculatedColumnFormula>
    </tableColumn>
    <tableColumn id="16" xr3:uid="{00000000-0010-0000-0100-000010000000}" name="November" totalsRowFunction="sum" dataDxfId="21" totalsRowDxfId="2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calculatedColumnFormula>
    </tableColumn>
    <tableColumn id="17" xr3:uid="{00000000-0010-0000-0100-000011000000}" name="December" totalsRowFunction="sum" dataDxfId="20" totalsRowDxfId="1" dataCellStyle="Currency">
      <calculatedColumnFormula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calculatedColumnFormula>
    </tableColumn>
    <tableColumn id="21" xr3:uid="{00000000-0010-0000-0100-000015000000}" name="Average" totalsRowFunction="sum" dataDxfId="19" totalsRowDxfId="0" dataCellStyle="Currency">
      <calculatedColumnFormula>tbl_Budget_Input[[#This Row],[Year total]] / 12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_Persoon" displayName="tbl_Persoon" ref="AJ6:AJ9" totalsRowShown="0" headerRowCellStyle="Normal 3" dataCellStyle="Normal 3">
  <autoFilter ref="AJ6:AJ9" xr:uid="{00000000-0009-0000-0100-000004000000}"/>
  <tableColumns count="1">
    <tableColumn id="1" xr3:uid="{00000000-0010-0000-0200-000001000000}" name="Persoon" dataCellStyle="Normal 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bl_Persoon_Split" displayName="tbl_Persoon_Split" ref="AL6:AO15" totalsRowShown="0" headerRowCellStyle="Normal 3" dataCellStyle="Normal 3">
  <autoFilter ref="AL6:AO15" xr:uid="{00000000-0009-0000-0100-000005000000}"/>
  <tableColumns count="4">
    <tableColumn id="1" xr3:uid="{00000000-0010-0000-0300-000001000000}" name="Person" dataCellStyle="Normal 3"/>
    <tableColumn id="2" xr3:uid="{00000000-0010-0000-0300-000002000000}" name="Person_Choice" dataCellStyle="Normal 3"/>
    <tableColumn id="3" xr3:uid="{00000000-0010-0000-0300-000003000000}" name="Person_Concat" dataCellStyle="Normal 3"/>
    <tableColumn id="4" xr3:uid="{00000000-0010-0000-0300-000004000000}" name="Factor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udget"/>
  <dimension ref="A1:AO326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2.1640625" style="4" bestFit="1" customWidth="1"/>
    <col min="2" max="2" width="15.5" style="4" bestFit="1" customWidth="1"/>
    <col min="3" max="3" width="27.33203125" style="4" bestFit="1" customWidth="1"/>
    <col min="4" max="4" width="56.1640625" style="4" bestFit="1" customWidth="1"/>
    <col min="5" max="5" width="13.6640625" style="4" bestFit="1" customWidth="1"/>
    <col min="6" max="6" width="15.33203125" style="4" bestFit="1" customWidth="1"/>
    <col min="7" max="7" width="12.5" style="4" bestFit="1" customWidth="1"/>
    <col min="8" max="8" width="13.6640625" style="4" bestFit="1" customWidth="1"/>
    <col min="9" max="9" width="11" style="4" bestFit="1" customWidth="1"/>
    <col min="10" max="10" width="10.5" style="4" bestFit="1" customWidth="1"/>
    <col min="11" max="11" width="11.6640625" style="4" bestFit="1" customWidth="1"/>
    <col min="12" max="12" width="9.5" style="4" bestFit="1" customWidth="1"/>
    <col min="13" max="13" width="10.5" style="4" bestFit="1" customWidth="1"/>
    <col min="14" max="14" width="15.1640625" style="4" bestFit="1" customWidth="1"/>
    <col min="15" max="15" width="16.83203125" style="4" bestFit="1" customWidth="1"/>
    <col min="16" max="16" width="13.5" style="4" bestFit="1" customWidth="1"/>
    <col min="17" max="17" width="16.5" style="4" bestFit="1" customWidth="1"/>
    <col min="18" max="18" width="15.83203125" style="4" bestFit="1" customWidth="1"/>
    <col min="19" max="19" width="16.83203125" style="4" bestFit="1" customWidth="1"/>
    <col min="20" max="20" width="24.5" style="4" customWidth="1"/>
    <col min="21" max="21" width="55" style="4" bestFit="1" customWidth="1"/>
    <col min="22" max="33" width="13.83203125" style="4" customWidth="1"/>
    <col min="34" max="34" width="13.1640625" style="4" bestFit="1" customWidth="1"/>
    <col min="35" max="35" width="9.33203125" style="4"/>
    <col min="36" max="36" width="14" style="4" bestFit="1" customWidth="1"/>
    <col min="37" max="37" width="9.33203125" style="4"/>
    <col min="38" max="38" width="14.83203125" style="4" bestFit="1" customWidth="1"/>
    <col min="39" max="39" width="20" style="4" bestFit="1" customWidth="1"/>
    <col min="40" max="40" width="30.1640625" style="4" bestFit="1" customWidth="1"/>
    <col min="41" max="41" width="10" style="4" bestFit="1" customWidth="1"/>
    <col min="42" max="16384" width="9.33203125" style="4"/>
  </cols>
  <sheetData>
    <row r="1" spans="1:41" ht="16.5" customHeight="1" x14ac:dyDescent="0.3">
      <c r="A1" s="1" t="s">
        <v>33</v>
      </c>
      <c r="B1" s="2">
        <v>2021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41" ht="16.5" customHeight="1" x14ac:dyDescent="0.3">
      <c r="A2" s="1" t="s">
        <v>34</v>
      </c>
      <c r="B2" s="3" t="s">
        <v>23</v>
      </c>
      <c r="C2" s="3"/>
      <c r="D2" s="1" t="s">
        <v>124</v>
      </c>
      <c r="E2" s="6">
        <f ca="1">tbl_Budget_Input[[#Totals],[Year total]]</f>
        <v>6580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0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1" ht="16.5" customHeight="1" x14ac:dyDescent="0.3">
      <c r="A3" s="1" t="s">
        <v>35</v>
      </c>
      <c r="B3" s="7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41" ht="16.5" customHeight="1" x14ac:dyDescent="0.3">
      <c r="A4" s="3"/>
      <c r="B4" s="3"/>
      <c r="C4" s="3"/>
      <c r="D4" s="3"/>
      <c r="E4" s="3"/>
      <c r="F4" s="9">
        <f ca="1">FLOOR(tbl_Budget_Input[[#Totals],[Year total]],$B$3)</f>
        <v>6575</v>
      </c>
      <c r="G4" s="9">
        <f ca="1">FLOOR(tbl_Budget_Input[[#Totals],[January]],$B$3)</f>
        <v>950</v>
      </c>
      <c r="H4" s="9">
        <f ca="1">FLOOR(tbl_Budget_Input[[#Totals],[February]],$B$3)</f>
        <v>675</v>
      </c>
      <c r="I4" s="9">
        <f ca="1">FLOOR(tbl_Budget_Input[[#Totals],[March]],$B$3)</f>
        <v>550</v>
      </c>
      <c r="J4" s="9">
        <f ca="1">FLOOR(tbl_Budget_Input[[#Totals],[April]],$B$3)</f>
        <v>-625</v>
      </c>
      <c r="K4" s="9">
        <f ca="1">FLOOR(tbl_Budget_Input[[#Totals],[May]],$B$3)</f>
        <v>2025</v>
      </c>
      <c r="L4" s="9">
        <f ca="1">FLOOR(tbl_Budget_Input[[#Totals],[June]],$B$3)</f>
        <v>875</v>
      </c>
      <c r="M4" s="9">
        <f ca="1">FLOOR(tbl_Budget_Input[[#Totals],[July]],$B$3)</f>
        <v>25</v>
      </c>
      <c r="N4" s="9">
        <f ca="1">FLOOR(tbl_Budget_Input[[#Totals],[August]],$B$3)</f>
        <v>650</v>
      </c>
      <c r="O4" s="9">
        <f ca="1">FLOOR(tbl_Budget_Input[[#Totals],[September]],$B$3)</f>
        <v>350</v>
      </c>
      <c r="P4" s="9">
        <f ca="1">FLOOR(tbl_Budget_Input[[#Totals],[October]],$B$3)</f>
        <v>-550</v>
      </c>
      <c r="Q4" s="9">
        <f ca="1">FLOOR(tbl_Budget_Input[[#Totals],[November]],$B$3)</f>
        <v>650</v>
      </c>
      <c r="R4" s="9">
        <f ca="1">FLOOR(tbl_Budget_Input[[#Totals],[December]],$B$3)</f>
        <v>875</v>
      </c>
      <c r="S4" s="10">
        <f ca="1">FLOOR(tbl_Budget_Input[[#Totals],[Average]],$B$3)</f>
        <v>525</v>
      </c>
      <c r="T4" s="3"/>
      <c r="U4" s="5">
        <f>DATE($B$1+1,1,1) - DATE($B$1,1,1)</f>
        <v>365</v>
      </c>
      <c r="V4" s="8">
        <f t="shared" ref="V4:AG4" si="0">DATE( $B$1, V5, 1 )</f>
        <v>44197</v>
      </c>
      <c r="W4" s="8">
        <f t="shared" si="0"/>
        <v>44228</v>
      </c>
      <c r="X4" s="8">
        <f t="shared" si="0"/>
        <v>44256</v>
      </c>
      <c r="Y4" s="8">
        <f t="shared" si="0"/>
        <v>44287</v>
      </c>
      <c r="Z4" s="8">
        <f t="shared" si="0"/>
        <v>44317</v>
      </c>
      <c r="AA4" s="8">
        <f t="shared" si="0"/>
        <v>44348</v>
      </c>
      <c r="AB4" s="8">
        <f t="shared" si="0"/>
        <v>44378</v>
      </c>
      <c r="AC4" s="8">
        <f t="shared" si="0"/>
        <v>44409</v>
      </c>
      <c r="AD4" s="8">
        <f t="shared" si="0"/>
        <v>44440</v>
      </c>
      <c r="AE4" s="8">
        <f t="shared" si="0"/>
        <v>44470</v>
      </c>
      <c r="AF4" s="8">
        <f t="shared" si="0"/>
        <v>44501</v>
      </c>
      <c r="AG4" s="8">
        <f t="shared" si="0"/>
        <v>44531</v>
      </c>
      <c r="AH4" s="3"/>
    </row>
    <row r="5" spans="1:41" ht="16.5" hidden="1" x14ac:dyDescent="0.3">
      <c r="A5" s="3"/>
      <c r="B5" s="3"/>
      <c r="C5" s="3"/>
      <c r="D5" s="3"/>
      <c r="E5" s="3"/>
      <c r="F5" s="3"/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6</v>
      </c>
      <c r="M5" s="3">
        <v>7</v>
      </c>
      <c r="N5" s="3">
        <v>8</v>
      </c>
      <c r="O5" s="3">
        <v>9</v>
      </c>
      <c r="P5" s="3">
        <v>10</v>
      </c>
      <c r="Q5" s="3">
        <v>11</v>
      </c>
      <c r="R5" s="3">
        <v>12</v>
      </c>
      <c r="S5" s="3"/>
      <c r="T5" s="3"/>
      <c r="U5" s="3"/>
      <c r="V5" s="3">
        <v>1</v>
      </c>
      <c r="W5" s="3">
        <v>2</v>
      </c>
      <c r="X5" s="3">
        <v>3</v>
      </c>
      <c r="Y5" s="3">
        <v>4</v>
      </c>
      <c r="Z5" s="3">
        <v>5</v>
      </c>
      <c r="AA5" s="3">
        <v>6</v>
      </c>
      <c r="AB5" s="3">
        <v>7</v>
      </c>
      <c r="AC5" s="3">
        <v>8</v>
      </c>
      <c r="AD5" s="3">
        <v>9</v>
      </c>
      <c r="AE5" s="3">
        <v>10</v>
      </c>
      <c r="AF5" s="3">
        <v>11</v>
      </c>
      <c r="AG5" s="3">
        <v>12</v>
      </c>
      <c r="AH5" s="3"/>
    </row>
    <row r="6" spans="1:41" ht="16.5" x14ac:dyDescent="0.3">
      <c r="A6" s="3" t="s">
        <v>1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3" t="s">
        <v>14</v>
      </c>
      <c r="H6" s="3" t="s">
        <v>15</v>
      </c>
      <c r="I6" s="3" t="s">
        <v>16</v>
      </c>
      <c r="J6" s="3" t="s">
        <v>4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5</v>
      </c>
      <c r="P6" s="3" t="s">
        <v>21</v>
      </c>
      <c r="Q6" s="3" t="s">
        <v>6</v>
      </c>
      <c r="R6" s="3" t="s">
        <v>7</v>
      </c>
      <c r="S6" s="3" t="s">
        <v>22</v>
      </c>
      <c r="T6" s="3"/>
      <c r="U6" s="3" t="s">
        <v>38</v>
      </c>
      <c r="V6" s="3" t="s">
        <v>14</v>
      </c>
      <c r="W6" s="3" t="s">
        <v>15</v>
      </c>
      <c r="X6" s="3" t="s">
        <v>16</v>
      </c>
      <c r="Y6" s="3" t="s">
        <v>4</v>
      </c>
      <c r="Z6" s="3" t="s">
        <v>17</v>
      </c>
      <c r="AA6" s="3" t="s">
        <v>18</v>
      </c>
      <c r="AB6" s="3" t="s">
        <v>19</v>
      </c>
      <c r="AC6" s="3" t="s">
        <v>20</v>
      </c>
      <c r="AD6" s="3" t="s">
        <v>5</v>
      </c>
      <c r="AE6" s="3" t="s">
        <v>21</v>
      </c>
      <c r="AF6" s="3" t="s">
        <v>6</v>
      </c>
      <c r="AG6" s="3" t="s">
        <v>7</v>
      </c>
      <c r="AH6" s="3" t="s">
        <v>3</v>
      </c>
      <c r="AI6" s="3"/>
      <c r="AJ6" s="11" t="s">
        <v>2</v>
      </c>
      <c r="AL6" s="4" t="s">
        <v>36</v>
      </c>
      <c r="AM6" s="4" t="s">
        <v>125</v>
      </c>
      <c r="AN6" s="4" t="s">
        <v>126</v>
      </c>
      <c r="AO6" s="4" t="s">
        <v>8</v>
      </c>
    </row>
    <row r="7" spans="1:41" ht="16.5" x14ac:dyDescent="0.3">
      <c r="A7" s="3">
        <f t="shared" ref="A7:A22" si="1">ROW()-6</f>
        <v>1</v>
      </c>
      <c r="B7" s="3" t="s">
        <v>11</v>
      </c>
      <c r="C7" s="3" t="s">
        <v>123</v>
      </c>
      <c r="D7" s="3" t="s">
        <v>42</v>
      </c>
      <c r="E7" s="22">
        <v>2000</v>
      </c>
      <c r="F7" s="23">
        <f>SUM(tbl_Budget_Input[[#This Row],[January]:[December]])</f>
        <v>24000</v>
      </c>
      <c r="G7" s="24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2000</v>
      </c>
      <c r="H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2000</v>
      </c>
      <c r="I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2000</v>
      </c>
      <c r="J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2000</v>
      </c>
      <c r="K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2000</v>
      </c>
      <c r="L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2000</v>
      </c>
      <c r="M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2000</v>
      </c>
      <c r="N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2000</v>
      </c>
      <c r="O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2000</v>
      </c>
      <c r="P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2000</v>
      </c>
      <c r="Q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2000</v>
      </c>
      <c r="R7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2000</v>
      </c>
      <c r="S7" s="25">
        <f>tbl_Budget_Input[[#This Row],[Year total]] / 12</f>
        <v>2000</v>
      </c>
      <c r="T7" s="12"/>
      <c r="U7" s="3" t="s">
        <v>14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13">
        <f>SUM(tbl_Budget_Factor[[#This Row],[January]:[December]])</f>
        <v>1</v>
      </c>
      <c r="AI7" s="3"/>
      <c r="AJ7" s="11" t="s">
        <v>23</v>
      </c>
      <c r="AL7" s="4" t="s">
        <v>11</v>
      </c>
      <c r="AM7" s="4" t="s">
        <v>11</v>
      </c>
      <c r="AN7" s="4" t="s">
        <v>12</v>
      </c>
      <c r="AO7" s="14">
        <v>1</v>
      </c>
    </row>
    <row r="8" spans="1:41" ht="16.5" x14ac:dyDescent="0.3">
      <c r="A8" s="3">
        <f t="shared" si="1"/>
        <v>2</v>
      </c>
      <c r="B8" s="3" t="s">
        <v>11</v>
      </c>
      <c r="C8" s="3" t="s">
        <v>122</v>
      </c>
      <c r="D8" s="3" t="s">
        <v>17</v>
      </c>
      <c r="E8" s="22">
        <v>1300</v>
      </c>
      <c r="F8" s="23">
        <f>SUM(tbl_Budget_Input[[#This Row],[January]:[December]])</f>
        <v>1300</v>
      </c>
      <c r="G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0</v>
      </c>
      <c r="H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0</v>
      </c>
      <c r="I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0</v>
      </c>
      <c r="J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0</v>
      </c>
      <c r="K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1300</v>
      </c>
      <c r="L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0</v>
      </c>
      <c r="M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0</v>
      </c>
      <c r="N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0</v>
      </c>
      <c r="O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0</v>
      </c>
      <c r="P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0</v>
      </c>
      <c r="Q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0</v>
      </c>
      <c r="R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0</v>
      </c>
      <c r="S8" s="25">
        <f>tbl_Budget_Input[[#This Row],[Year total]] / 12</f>
        <v>108.33333333333333</v>
      </c>
      <c r="T8" s="12"/>
      <c r="U8" s="3" t="s">
        <v>15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13">
        <f>SUM(tbl_Budget_Factor[[#This Row],[January]:[December]])</f>
        <v>1</v>
      </c>
      <c r="AI8" s="3"/>
      <c r="AJ8" s="11" t="s">
        <v>11</v>
      </c>
      <c r="AL8" s="4" t="s">
        <v>11</v>
      </c>
      <c r="AM8" s="4" t="s">
        <v>24</v>
      </c>
      <c r="AN8" s="4" t="s">
        <v>25</v>
      </c>
      <c r="AO8" s="14">
        <v>0</v>
      </c>
    </row>
    <row r="9" spans="1:41" ht="16.5" x14ac:dyDescent="0.3">
      <c r="A9" s="17">
        <f>ROW()-6</f>
        <v>3</v>
      </c>
      <c r="B9" s="3" t="s">
        <v>24</v>
      </c>
      <c r="C9" s="3" t="s">
        <v>121</v>
      </c>
      <c r="D9" s="3" t="s">
        <v>42</v>
      </c>
      <c r="E9" s="22">
        <v>650</v>
      </c>
      <c r="F9" s="23">
        <f>SUM(tbl_Budget_Input[[#This Row],[January]:[December]])</f>
        <v>7800</v>
      </c>
      <c r="G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650</v>
      </c>
      <c r="H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650</v>
      </c>
      <c r="I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650</v>
      </c>
      <c r="J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650</v>
      </c>
      <c r="K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650</v>
      </c>
      <c r="L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650</v>
      </c>
      <c r="M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650</v>
      </c>
      <c r="N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650</v>
      </c>
      <c r="O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650</v>
      </c>
      <c r="P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650</v>
      </c>
      <c r="Q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650</v>
      </c>
      <c r="R9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650</v>
      </c>
      <c r="S9" s="26">
        <f>tbl_Budget_Input[[#This Row],[Year total]] / 12</f>
        <v>650</v>
      </c>
      <c r="T9" s="12"/>
      <c r="U9" s="3" t="s">
        <v>16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13">
        <f>SUM(tbl_Budget_Factor[[#This Row],[January]:[December]])</f>
        <v>1</v>
      </c>
      <c r="AI9" s="3"/>
      <c r="AJ9" s="11" t="s">
        <v>24</v>
      </c>
      <c r="AL9" s="4" t="s">
        <v>11</v>
      </c>
      <c r="AM9" s="4" t="s">
        <v>23</v>
      </c>
      <c r="AN9" s="4" t="s">
        <v>26</v>
      </c>
      <c r="AO9" s="14">
        <v>1</v>
      </c>
    </row>
    <row r="10" spans="1:41" ht="16.5" x14ac:dyDescent="0.3">
      <c r="A10" s="3">
        <f t="shared" si="1"/>
        <v>4</v>
      </c>
      <c r="B10" s="3" t="s">
        <v>24</v>
      </c>
      <c r="C10" s="3" t="s">
        <v>120</v>
      </c>
      <c r="D10" s="3" t="s">
        <v>75</v>
      </c>
      <c r="E10" s="22">
        <v>70</v>
      </c>
      <c r="F10" s="23">
        <f ca="1">SUM(tbl_Budget_Input[[#This Row],[January]:[December]])</f>
        <v>3640</v>
      </c>
      <c r="G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350</v>
      </c>
      <c r="H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280</v>
      </c>
      <c r="I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280</v>
      </c>
      <c r="J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280</v>
      </c>
      <c r="K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350</v>
      </c>
      <c r="L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280</v>
      </c>
      <c r="M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350</v>
      </c>
      <c r="N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280</v>
      </c>
      <c r="O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280</v>
      </c>
      <c r="P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350</v>
      </c>
      <c r="Q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280</v>
      </c>
      <c r="R10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280</v>
      </c>
      <c r="S10" s="25">
        <f ca="1">tbl_Budget_Input[[#This Row],[Year total]] / 12</f>
        <v>303.33333333333331</v>
      </c>
      <c r="T10" s="12"/>
      <c r="U10" s="3" t="s">
        <v>4</v>
      </c>
      <c r="V10" s="3">
        <v>0</v>
      </c>
      <c r="W10" s="3">
        <v>0</v>
      </c>
      <c r="X10" s="3">
        <v>0</v>
      </c>
      <c r="Y10" s="3">
        <v>1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13">
        <f>SUM(tbl_Budget_Factor[[#This Row],[January]:[December]])</f>
        <v>1</v>
      </c>
      <c r="AI10" s="3"/>
      <c r="AL10" s="4" t="s">
        <v>24</v>
      </c>
      <c r="AM10" s="4" t="s">
        <v>24</v>
      </c>
      <c r="AN10" s="4" t="s">
        <v>27</v>
      </c>
      <c r="AO10" s="14">
        <v>1</v>
      </c>
    </row>
    <row r="11" spans="1:41" ht="16.5" x14ac:dyDescent="0.3">
      <c r="A11" s="3">
        <f t="shared" si="1"/>
        <v>5</v>
      </c>
      <c r="B11" s="3" t="s">
        <v>23</v>
      </c>
      <c r="C11" s="3" t="s">
        <v>119</v>
      </c>
      <c r="D11" s="3" t="s">
        <v>127</v>
      </c>
      <c r="E11" s="22">
        <v>-1500</v>
      </c>
      <c r="F11" s="23">
        <f>SUM(tbl_Budget_Input[[#This Row],[January]:[December]])</f>
        <v>-3000</v>
      </c>
      <c r="G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0</v>
      </c>
      <c r="H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0</v>
      </c>
      <c r="I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0</v>
      </c>
      <c r="J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-1500</v>
      </c>
      <c r="K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0</v>
      </c>
      <c r="L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0</v>
      </c>
      <c r="M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0</v>
      </c>
      <c r="N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0</v>
      </c>
      <c r="O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0</v>
      </c>
      <c r="P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-1500</v>
      </c>
      <c r="Q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0</v>
      </c>
      <c r="R1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0</v>
      </c>
      <c r="S11" s="25">
        <f>tbl_Budget_Input[[#This Row],[Year total]] / 12</f>
        <v>-250</v>
      </c>
      <c r="T11" s="12"/>
      <c r="U11" s="3" t="s">
        <v>17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13">
        <f>SUM(tbl_Budget_Factor[[#This Row],[January]:[December]])</f>
        <v>1</v>
      </c>
      <c r="AI11" s="3"/>
      <c r="AL11" s="4" t="s">
        <v>24</v>
      </c>
      <c r="AM11" s="4" t="s">
        <v>11</v>
      </c>
      <c r="AN11" s="4" t="s">
        <v>28</v>
      </c>
      <c r="AO11" s="14">
        <v>0</v>
      </c>
    </row>
    <row r="12" spans="1:41" ht="16.5" x14ac:dyDescent="0.3">
      <c r="A12" s="3">
        <f t="shared" si="1"/>
        <v>6</v>
      </c>
      <c r="B12" s="3" t="s">
        <v>23</v>
      </c>
      <c r="C12" s="3" t="s">
        <v>118</v>
      </c>
      <c r="D12" s="3" t="s">
        <v>42</v>
      </c>
      <c r="E12" s="22">
        <v>-625</v>
      </c>
      <c r="F12" s="23">
        <f>SUM(tbl_Budget_Input[[#This Row],[January]:[December]])</f>
        <v>-7500</v>
      </c>
      <c r="G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-625</v>
      </c>
      <c r="H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-625</v>
      </c>
      <c r="I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-625</v>
      </c>
      <c r="J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-625</v>
      </c>
      <c r="K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-625</v>
      </c>
      <c r="L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-625</v>
      </c>
      <c r="M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-625</v>
      </c>
      <c r="N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-625</v>
      </c>
      <c r="O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-625</v>
      </c>
      <c r="P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-625</v>
      </c>
      <c r="Q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-625</v>
      </c>
      <c r="R1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-625</v>
      </c>
      <c r="S12" s="25">
        <f>tbl_Budget_Input[[#This Row],[Year total]] / 12</f>
        <v>-625</v>
      </c>
      <c r="T12" s="12"/>
      <c r="U12" s="3" t="s">
        <v>18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13">
        <f>SUM(tbl_Budget_Factor[[#This Row],[January]:[December]])</f>
        <v>1</v>
      </c>
      <c r="AI12" s="3"/>
      <c r="AL12" s="4" t="s">
        <v>24</v>
      </c>
      <c r="AM12" s="4" t="s">
        <v>23</v>
      </c>
      <c r="AN12" s="4" t="s">
        <v>29</v>
      </c>
      <c r="AO12" s="14">
        <v>1</v>
      </c>
    </row>
    <row r="13" spans="1:41" ht="16.5" x14ac:dyDescent="0.3">
      <c r="A13" s="3">
        <f t="shared" si="1"/>
        <v>7</v>
      </c>
      <c r="B13" s="3" t="s">
        <v>23</v>
      </c>
      <c r="C13" s="3" t="s">
        <v>117</v>
      </c>
      <c r="D13" s="3" t="s">
        <v>42</v>
      </c>
      <c r="E13" s="22">
        <v>-115</v>
      </c>
      <c r="F13" s="23">
        <f>SUM(tbl_Budget_Input[[#This Row],[January]:[December]])</f>
        <v>-1380</v>
      </c>
      <c r="G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-115</v>
      </c>
      <c r="H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-115</v>
      </c>
      <c r="I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-115</v>
      </c>
      <c r="J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-115</v>
      </c>
      <c r="K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-115</v>
      </c>
      <c r="L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-115</v>
      </c>
      <c r="M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-115</v>
      </c>
      <c r="N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-115</v>
      </c>
      <c r="O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-115</v>
      </c>
      <c r="P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-115</v>
      </c>
      <c r="Q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-115</v>
      </c>
      <c r="R13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-115</v>
      </c>
      <c r="S13" s="25">
        <f>tbl_Budget_Input[[#This Row],[Year total]] / 12</f>
        <v>-115</v>
      </c>
      <c r="T13" s="12"/>
      <c r="U13" s="3" t="s">
        <v>19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13">
        <f>SUM(tbl_Budget_Factor[[#This Row],[January]:[December]])</f>
        <v>1</v>
      </c>
      <c r="AI13" s="3"/>
      <c r="AL13" s="4" t="s">
        <v>23</v>
      </c>
      <c r="AM13" s="4" t="s">
        <v>24</v>
      </c>
      <c r="AN13" s="4" t="s">
        <v>30</v>
      </c>
      <c r="AO13" s="14">
        <v>0.25</v>
      </c>
    </row>
    <row r="14" spans="1:41" ht="16.5" x14ac:dyDescent="0.3">
      <c r="A14" s="3">
        <f t="shared" si="1"/>
        <v>8</v>
      </c>
      <c r="B14" s="3" t="s">
        <v>23</v>
      </c>
      <c r="C14" s="3" t="s">
        <v>116</v>
      </c>
      <c r="D14" s="3" t="s">
        <v>16</v>
      </c>
      <c r="E14" s="22">
        <v>-330</v>
      </c>
      <c r="F14" s="23">
        <f>SUM(tbl_Budget_Input[[#This Row],[January]:[December]])</f>
        <v>-330</v>
      </c>
      <c r="G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0</v>
      </c>
      <c r="H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0</v>
      </c>
      <c r="I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-330</v>
      </c>
      <c r="J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0</v>
      </c>
      <c r="K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0</v>
      </c>
      <c r="L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0</v>
      </c>
      <c r="M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0</v>
      </c>
      <c r="N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0</v>
      </c>
      <c r="O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0</v>
      </c>
      <c r="P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0</v>
      </c>
      <c r="Q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0</v>
      </c>
      <c r="R14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0</v>
      </c>
      <c r="S14" s="25">
        <f>tbl_Budget_Input[[#This Row],[Year total]] / 12</f>
        <v>-27.5</v>
      </c>
      <c r="T14" s="12"/>
      <c r="U14" s="3" t="s">
        <v>20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1</v>
      </c>
      <c r="AD14" s="3">
        <v>0</v>
      </c>
      <c r="AE14" s="3">
        <v>0</v>
      </c>
      <c r="AF14" s="3">
        <v>0</v>
      </c>
      <c r="AG14" s="3">
        <v>0</v>
      </c>
      <c r="AH14" s="13">
        <f>SUM(tbl_Budget_Factor[[#This Row],[January]:[December]])</f>
        <v>1</v>
      </c>
      <c r="AI14" s="3"/>
      <c r="AL14" s="4" t="s">
        <v>23</v>
      </c>
      <c r="AM14" s="4" t="s">
        <v>11</v>
      </c>
      <c r="AN14" s="4" t="s">
        <v>31</v>
      </c>
      <c r="AO14" s="14">
        <v>0.75</v>
      </c>
    </row>
    <row r="15" spans="1:41" ht="16.5" x14ac:dyDescent="0.3">
      <c r="A15" s="3">
        <f t="shared" si="1"/>
        <v>9</v>
      </c>
      <c r="B15" s="3" t="s">
        <v>23</v>
      </c>
      <c r="C15" s="3" t="s">
        <v>115</v>
      </c>
      <c r="D15" s="3" t="s">
        <v>57</v>
      </c>
      <c r="E15" s="22">
        <v>-225</v>
      </c>
      <c r="F15" s="23">
        <f>SUM(tbl_Budget_Input[[#This Row],[January]:[December]])</f>
        <v>-900</v>
      </c>
      <c r="G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0</v>
      </c>
      <c r="H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-225</v>
      </c>
      <c r="I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0</v>
      </c>
      <c r="J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0</v>
      </c>
      <c r="K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-225</v>
      </c>
      <c r="L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0</v>
      </c>
      <c r="M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0</v>
      </c>
      <c r="N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-225</v>
      </c>
      <c r="O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0</v>
      </c>
      <c r="P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0</v>
      </c>
      <c r="Q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-225</v>
      </c>
      <c r="R15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0</v>
      </c>
      <c r="S15" s="25">
        <f>tbl_Budget_Input[[#This Row],[Year total]] / 12</f>
        <v>-75</v>
      </c>
      <c r="T15" s="12"/>
      <c r="U15" s="3" t="s">
        <v>5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0</v>
      </c>
      <c r="AH15" s="13">
        <f>SUM(tbl_Budget_Factor[[#This Row],[January]:[December]])</f>
        <v>1</v>
      </c>
      <c r="AI15" s="3"/>
      <c r="AL15" s="4" t="s">
        <v>23</v>
      </c>
      <c r="AM15" s="4" t="s">
        <v>23</v>
      </c>
      <c r="AN15" s="4" t="s">
        <v>32</v>
      </c>
      <c r="AO15" s="14">
        <v>1</v>
      </c>
    </row>
    <row r="16" spans="1:41" ht="16.5" x14ac:dyDescent="0.3">
      <c r="A16" s="3">
        <f t="shared" si="1"/>
        <v>10</v>
      </c>
      <c r="B16" s="3" t="s">
        <v>24</v>
      </c>
      <c r="C16" s="3" t="s">
        <v>114</v>
      </c>
      <c r="D16" s="3" t="s">
        <v>55</v>
      </c>
      <c r="E16" s="22">
        <v>-6</v>
      </c>
      <c r="F16" s="23">
        <f>SUM(tbl_Budget_Input[[#This Row],[January]:[December]])</f>
        <v>-2190</v>
      </c>
      <c r="G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-186</v>
      </c>
      <c r="H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-168</v>
      </c>
      <c r="I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-186</v>
      </c>
      <c r="J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-180</v>
      </c>
      <c r="K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-186</v>
      </c>
      <c r="L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-180</v>
      </c>
      <c r="M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-186</v>
      </c>
      <c r="N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-186</v>
      </c>
      <c r="O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-180</v>
      </c>
      <c r="P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-186</v>
      </c>
      <c r="Q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-180</v>
      </c>
      <c r="R16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-186</v>
      </c>
      <c r="S16" s="25">
        <f>tbl_Budget_Input[[#This Row],[Year total]] / 12</f>
        <v>-182.5</v>
      </c>
      <c r="T16" s="12"/>
      <c r="U16" s="3" t="s">
        <v>21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13">
        <f>SUM(tbl_Budget_Factor[[#This Row],[January]:[December]])</f>
        <v>1</v>
      </c>
      <c r="AI16" s="3"/>
    </row>
    <row r="17" spans="1:35" ht="16.5" x14ac:dyDescent="0.3">
      <c r="A17" s="3">
        <f t="shared" si="1"/>
        <v>11</v>
      </c>
      <c r="B17" s="3" t="s">
        <v>11</v>
      </c>
      <c r="C17" s="3" t="s">
        <v>13</v>
      </c>
      <c r="D17" s="3" t="s">
        <v>73</v>
      </c>
      <c r="E17" s="22">
        <v>-14</v>
      </c>
      <c r="F17" s="23">
        <f ca="1">SUM(tbl_Budget_Input[[#This Row],[January]:[December]])</f>
        <v>-728</v>
      </c>
      <c r="G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-56</v>
      </c>
      <c r="H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-56</v>
      </c>
      <c r="I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-56</v>
      </c>
      <c r="J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-70</v>
      </c>
      <c r="K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-56</v>
      </c>
      <c r="L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-56</v>
      </c>
      <c r="M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-70</v>
      </c>
      <c r="N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-56</v>
      </c>
      <c r="O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-70</v>
      </c>
      <c r="P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-56</v>
      </c>
      <c r="Q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-56</v>
      </c>
      <c r="R17" s="22">
        <f ca="1"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-70</v>
      </c>
      <c r="S17" s="25">
        <f ca="1">tbl_Budget_Input[[#This Row],[Year total]] / 12</f>
        <v>-60.666666666666664</v>
      </c>
      <c r="T17" s="12"/>
      <c r="U17" s="3" t="s">
        <v>6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13">
        <f>SUM(tbl_Budget_Factor[[#This Row],[January]:[December]])</f>
        <v>1</v>
      </c>
      <c r="AI17" s="3"/>
    </row>
    <row r="18" spans="1:35" ht="16.5" x14ac:dyDescent="0.3">
      <c r="A18" s="3">
        <f t="shared" si="1"/>
        <v>12</v>
      </c>
      <c r="B18" s="3" t="s">
        <v>24</v>
      </c>
      <c r="C18" s="3" t="s">
        <v>113</v>
      </c>
      <c r="D18" s="3" t="s">
        <v>42</v>
      </c>
      <c r="E18" s="22">
        <v>-150</v>
      </c>
      <c r="F18" s="23">
        <f>SUM(tbl_Budget_Input[[#This Row],[January]:[December]])</f>
        <v>-1800</v>
      </c>
      <c r="G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-150</v>
      </c>
      <c r="H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-150</v>
      </c>
      <c r="I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-150</v>
      </c>
      <c r="J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-150</v>
      </c>
      <c r="K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-150</v>
      </c>
      <c r="L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-150</v>
      </c>
      <c r="M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-150</v>
      </c>
      <c r="N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-150</v>
      </c>
      <c r="O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-150</v>
      </c>
      <c r="P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-150</v>
      </c>
      <c r="Q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-150</v>
      </c>
      <c r="R18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-150</v>
      </c>
      <c r="S18" s="25">
        <f>tbl_Budget_Input[[#This Row],[Year total]] / 12</f>
        <v>-150</v>
      </c>
      <c r="T18" s="12"/>
      <c r="U18" s="3" t="s">
        <v>7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13">
        <f>SUM(tbl_Budget_Factor[[#This Row],[January]:[December]])</f>
        <v>1</v>
      </c>
      <c r="AI18" s="3"/>
    </row>
    <row r="19" spans="1:35" ht="16.5" x14ac:dyDescent="0.3">
      <c r="A19" s="3">
        <f t="shared" si="1"/>
        <v>13</v>
      </c>
      <c r="B19" s="3" t="s">
        <v>11</v>
      </c>
      <c r="C19" s="3" t="s">
        <v>113</v>
      </c>
      <c r="D19" s="3" t="s">
        <v>43</v>
      </c>
      <c r="E19" s="22">
        <v>-100</v>
      </c>
      <c r="F19" s="23">
        <f>SUM(tbl_Budget_Input[[#This Row],[January]:[December]])</f>
        <v>-2400</v>
      </c>
      <c r="G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-200</v>
      </c>
      <c r="H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-200</v>
      </c>
      <c r="I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-200</v>
      </c>
      <c r="J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-200</v>
      </c>
      <c r="K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-200</v>
      </c>
      <c r="L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-200</v>
      </c>
      <c r="M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-200</v>
      </c>
      <c r="N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-200</v>
      </c>
      <c r="O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-200</v>
      </c>
      <c r="P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-200</v>
      </c>
      <c r="Q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-200</v>
      </c>
      <c r="R19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-200</v>
      </c>
      <c r="S19" s="25">
        <f>tbl_Budget_Input[[#This Row],[Year total]] / 12</f>
        <v>-200</v>
      </c>
      <c r="T19" s="12"/>
      <c r="U19" s="16" t="s">
        <v>9</v>
      </c>
      <c r="V19" s="1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3">
        <f>SUM(tbl_Budget_Factor[[#This Row],[January]:[December]])</f>
        <v>0</v>
      </c>
      <c r="AI19" s="3"/>
    </row>
    <row r="20" spans="1:35" ht="16.5" x14ac:dyDescent="0.3">
      <c r="A20" s="3">
        <f t="shared" si="1"/>
        <v>14</v>
      </c>
      <c r="B20" s="3" t="s">
        <v>23</v>
      </c>
      <c r="C20" s="3" t="s">
        <v>112</v>
      </c>
      <c r="D20" s="3" t="s">
        <v>44</v>
      </c>
      <c r="E20" s="22">
        <v>-80</v>
      </c>
      <c r="F20" s="23">
        <f>SUM(tbl_Budget_Input[[#This Row],[January]:[December]])</f>
        <v>-2880</v>
      </c>
      <c r="G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-240</v>
      </c>
      <c r="H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-240</v>
      </c>
      <c r="I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-240</v>
      </c>
      <c r="J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-240</v>
      </c>
      <c r="K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-240</v>
      </c>
      <c r="L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-240</v>
      </c>
      <c r="M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-240</v>
      </c>
      <c r="N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-240</v>
      </c>
      <c r="O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-240</v>
      </c>
      <c r="P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-240</v>
      </c>
      <c r="Q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-240</v>
      </c>
      <c r="R20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-240</v>
      </c>
      <c r="S20" s="25">
        <f>tbl_Budget_Input[[#This Row],[Year total]] / 12</f>
        <v>-240</v>
      </c>
      <c r="T20" s="12"/>
      <c r="U20" s="3" t="s">
        <v>42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13">
        <f>SUM(tbl_Budget_Factor[[#This Row],[January]:[December]])</f>
        <v>12</v>
      </c>
      <c r="AI20" s="3"/>
    </row>
    <row r="21" spans="1:35" ht="16.5" x14ac:dyDescent="0.3">
      <c r="A21" s="3">
        <f t="shared" si="1"/>
        <v>15</v>
      </c>
      <c r="B21" s="3" t="s">
        <v>23</v>
      </c>
      <c r="C21" s="3" t="s">
        <v>111</v>
      </c>
      <c r="D21" s="3" t="s">
        <v>19</v>
      </c>
      <c r="E21" s="22">
        <v>-900</v>
      </c>
      <c r="F21" s="23">
        <f>SUM(tbl_Budget_Input[[#This Row],[January]:[December]])</f>
        <v>-900</v>
      </c>
      <c r="G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0</v>
      </c>
      <c r="H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0</v>
      </c>
      <c r="I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0</v>
      </c>
      <c r="J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0</v>
      </c>
      <c r="K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0</v>
      </c>
      <c r="L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0</v>
      </c>
      <c r="M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-900</v>
      </c>
      <c r="N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0</v>
      </c>
      <c r="O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0</v>
      </c>
      <c r="P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0</v>
      </c>
      <c r="Q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0</v>
      </c>
      <c r="R21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0</v>
      </c>
      <c r="S21" s="25">
        <f>tbl_Budget_Input[[#This Row],[Year total]] / 12</f>
        <v>-75</v>
      </c>
      <c r="T21" s="12"/>
      <c r="U21" s="3" t="s">
        <v>43</v>
      </c>
      <c r="V21" s="3">
        <v>2</v>
      </c>
      <c r="W21" s="3">
        <v>2</v>
      </c>
      <c r="X21" s="3">
        <v>2</v>
      </c>
      <c r="Y21" s="3">
        <v>2</v>
      </c>
      <c r="Z21" s="3">
        <v>2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13">
        <f>SUM(tbl_Budget_Factor[[#This Row],[January]:[December]])</f>
        <v>24</v>
      </c>
      <c r="AI21" s="3"/>
    </row>
    <row r="22" spans="1:35" ht="16.5" x14ac:dyDescent="0.3">
      <c r="A22" s="3">
        <f t="shared" si="1"/>
        <v>16</v>
      </c>
      <c r="B22" s="3" t="s">
        <v>23</v>
      </c>
      <c r="C22" s="3" t="s">
        <v>110</v>
      </c>
      <c r="D22" s="3" t="s">
        <v>87</v>
      </c>
      <c r="E22" s="22">
        <v>-50</v>
      </c>
      <c r="F22" s="23">
        <f>SUM(tbl_Budget_Input[[#This Row],[January]:[December]])</f>
        <v>-399.99999999999983</v>
      </c>
      <c r="G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-33.333333333333329</v>
      </c>
      <c r="H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-33.333333333333329</v>
      </c>
      <c r="I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-33.333333333333329</v>
      </c>
      <c r="J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-33.333333333333329</v>
      </c>
      <c r="K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-33.333333333333329</v>
      </c>
      <c r="L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-33.333333333333329</v>
      </c>
      <c r="M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-33.333333333333329</v>
      </c>
      <c r="N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-33.333333333333329</v>
      </c>
      <c r="O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-33.333333333333329</v>
      </c>
      <c r="P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-33.333333333333329</v>
      </c>
      <c r="Q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-33.333333333333329</v>
      </c>
      <c r="R22" s="22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-33.333333333333329</v>
      </c>
      <c r="S22" s="25">
        <f>tbl_Budget_Input[[#This Row],[Year total]] / 12</f>
        <v>-33.333333333333321</v>
      </c>
      <c r="T22" s="12"/>
      <c r="U22" s="3" t="s">
        <v>44</v>
      </c>
      <c r="V22" s="3">
        <v>3</v>
      </c>
      <c r="W22" s="3">
        <v>3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13">
        <f>SUM(tbl_Budget_Factor[[#This Row],[January]:[December]])</f>
        <v>36</v>
      </c>
      <c r="AI22" s="3"/>
    </row>
    <row r="23" spans="1:35" ht="16.5" x14ac:dyDescent="0.3">
      <c r="A23" s="17">
        <f>ROW()-6</f>
        <v>17</v>
      </c>
      <c r="B23" s="3" t="s">
        <v>23</v>
      </c>
      <c r="C23" s="3" t="s">
        <v>109</v>
      </c>
      <c r="D23" s="3" t="s">
        <v>46</v>
      </c>
      <c r="E23" s="26">
        <v>-75</v>
      </c>
      <c r="F23" s="23">
        <f>SUM(tbl_Budget_Input[[#This Row],[January]:[December]])</f>
        <v>-4500</v>
      </c>
      <c r="G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-375</v>
      </c>
      <c r="H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-375</v>
      </c>
      <c r="I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-375</v>
      </c>
      <c r="J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-375</v>
      </c>
      <c r="K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-375</v>
      </c>
      <c r="L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-375</v>
      </c>
      <c r="M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-375</v>
      </c>
      <c r="N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-375</v>
      </c>
      <c r="O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-375</v>
      </c>
      <c r="P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-375</v>
      </c>
      <c r="Q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-375</v>
      </c>
      <c r="R23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-375</v>
      </c>
      <c r="S23" s="26">
        <f>tbl_Budget_Input[[#This Row],[Year total]] / 12</f>
        <v>-375</v>
      </c>
      <c r="T23" s="12"/>
      <c r="U23" s="3" t="s">
        <v>45</v>
      </c>
      <c r="V23" s="3">
        <v>4</v>
      </c>
      <c r="W23" s="3">
        <v>4</v>
      </c>
      <c r="X23" s="3">
        <v>4</v>
      </c>
      <c r="Y23" s="3">
        <v>4</v>
      </c>
      <c r="Z23" s="3">
        <v>4</v>
      </c>
      <c r="AA23" s="3">
        <v>4</v>
      </c>
      <c r="AB23" s="3">
        <v>4</v>
      </c>
      <c r="AC23" s="3">
        <v>4</v>
      </c>
      <c r="AD23" s="3">
        <v>4</v>
      </c>
      <c r="AE23" s="3">
        <v>4</v>
      </c>
      <c r="AF23" s="3">
        <v>4</v>
      </c>
      <c r="AG23" s="3">
        <v>4</v>
      </c>
      <c r="AH23" s="13">
        <f>SUM(tbl_Budget_Factor[[#This Row],[January]:[December]])</f>
        <v>48</v>
      </c>
      <c r="AI23" s="3"/>
    </row>
    <row r="24" spans="1:35" ht="16.5" x14ac:dyDescent="0.3">
      <c r="A24" s="17">
        <f>ROW()-6</f>
        <v>18</v>
      </c>
      <c r="B24" s="3" t="s">
        <v>23</v>
      </c>
      <c r="C24" s="3" t="s">
        <v>108</v>
      </c>
      <c r="D24" s="3" t="s">
        <v>77</v>
      </c>
      <c r="E24" s="26">
        <v>-6</v>
      </c>
      <c r="F24" s="23">
        <f>SUM(tbl_Budget_Input[[#This Row],[January]:[December]])</f>
        <v>-312</v>
      </c>
      <c r="G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-30</v>
      </c>
      <c r="H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-24</v>
      </c>
      <c r="I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-24</v>
      </c>
      <c r="J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-24</v>
      </c>
      <c r="K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-30</v>
      </c>
      <c r="L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-24</v>
      </c>
      <c r="M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-27</v>
      </c>
      <c r="N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-27</v>
      </c>
      <c r="O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-24</v>
      </c>
      <c r="P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-30</v>
      </c>
      <c r="Q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-24</v>
      </c>
      <c r="R24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-24</v>
      </c>
      <c r="S24" s="26">
        <f>tbl_Budget_Input[[#This Row],[Year total]] / 12</f>
        <v>-26</v>
      </c>
      <c r="T24" s="12"/>
      <c r="U24" s="3" t="s">
        <v>46</v>
      </c>
      <c r="V24" s="3">
        <v>5</v>
      </c>
      <c r="W24" s="3">
        <v>5</v>
      </c>
      <c r="X24" s="3">
        <v>5</v>
      </c>
      <c r="Y24" s="3">
        <v>5</v>
      </c>
      <c r="Z24" s="3">
        <v>5</v>
      </c>
      <c r="AA24" s="3">
        <v>5</v>
      </c>
      <c r="AB24" s="3">
        <v>5</v>
      </c>
      <c r="AC24" s="3">
        <v>5</v>
      </c>
      <c r="AD24" s="3">
        <v>5</v>
      </c>
      <c r="AE24" s="3">
        <v>5</v>
      </c>
      <c r="AF24" s="3">
        <v>5</v>
      </c>
      <c r="AG24" s="3">
        <v>5</v>
      </c>
      <c r="AH24" s="13">
        <f>SUM(tbl_Budget_Factor[[#This Row],[January]:[December]])</f>
        <v>60</v>
      </c>
      <c r="AI24" s="3"/>
    </row>
    <row r="25" spans="1:35" ht="16.5" x14ac:dyDescent="0.3">
      <c r="A25" s="17">
        <f>ROW()-6</f>
        <v>19</v>
      </c>
      <c r="B25" s="15" t="s">
        <v>11</v>
      </c>
      <c r="C25" s="3" t="s">
        <v>106</v>
      </c>
      <c r="D25" s="3" t="s">
        <v>42</v>
      </c>
      <c r="E25" s="26">
        <v>-35</v>
      </c>
      <c r="F25" s="23">
        <f>SUM(tbl_Budget_Input[[#This Row],[January]:[December]])</f>
        <v>-420</v>
      </c>
      <c r="G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-35</v>
      </c>
      <c r="H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-35</v>
      </c>
      <c r="I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-35</v>
      </c>
      <c r="J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-35</v>
      </c>
      <c r="K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-35</v>
      </c>
      <c r="L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-35</v>
      </c>
      <c r="M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-35</v>
      </c>
      <c r="N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-35</v>
      </c>
      <c r="O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-35</v>
      </c>
      <c r="P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-35</v>
      </c>
      <c r="Q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-35</v>
      </c>
      <c r="R25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-35</v>
      </c>
      <c r="S25" s="26">
        <f>tbl_Budget_Input[[#This Row],[Year total]] / 12</f>
        <v>-35</v>
      </c>
      <c r="T25" s="12"/>
      <c r="U25" s="3" t="s">
        <v>47</v>
      </c>
      <c r="V25" s="13">
        <f>U4 / (7 * 12) / 4</f>
        <v>1.0863095238095237</v>
      </c>
      <c r="W25" s="13">
        <f>U4 / (7 * 12) / 4</f>
        <v>1.0863095238095237</v>
      </c>
      <c r="X25" s="13">
        <f>U4 / (7 * 12) / 4</f>
        <v>1.0863095238095237</v>
      </c>
      <c r="Y25" s="13">
        <f>U4 / (7 * 12) / 4</f>
        <v>1.0863095238095237</v>
      </c>
      <c r="Z25" s="13">
        <f>U4 / (7 * 12) / 4</f>
        <v>1.0863095238095237</v>
      </c>
      <c r="AA25" s="13">
        <f>U4 / (7 * 12) / 4</f>
        <v>1.0863095238095237</v>
      </c>
      <c r="AB25" s="13">
        <f>U4 / (7 * 12) / 4</f>
        <v>1.0863095238095237</v>
      </c>
      <c r="AC25" s="13">
        <f>U4 / (7 * 12) / 4</f>
        <v>1.0863095238095237</v>
      </c>
      <c r="AD25" s="13">
        <f>U4 / (7 * 12) / 4</f>
        <v>1.0863095238095237</v>
      </c>
      <c r="AE25" s="13">
        <f>U4 / (7 * 12) / 4</f>
        <v>1.0863095238095237</v>
      </c>
      <c r="AF25" s="13">
        <f>U4 / (7 * 12) / 4</f>
        <v>1.0863095238095237</v>
      </c>
      <c r="AG25" s="13">
        <f>U4 / (7 * 12) / 4</f>
        <v>1.0863095238095237</v>
      </c>
      <c r="AH25" s="13">
        <f>SUM(tbl_Budget_Factor[[#This Row],[January]:[December]])</f>
        <v>13.035714285714285</v>
      </c>
      <c r="AI25" s="3"/>
    </row>
    <row r="26" spans="1:35" ht="16.5" x14ac:dyDescent="0.3">
      <c r="A26" s="17">
        <f>ROW()-6</f>
        <v>20</v>
      </c>
      <c r="B26" s="15" t="s">
        <v>23</v>
      </c>
      <c r="C26" s="3" t="s">
        <v>107</v>
      </c>
      <c r="D26" s="3" t="s">
        <v>5</v>
      </c>
      <c r="E26" s="26">
        <v>-520</v>
      </c>
      <c r="F26" s="23">
        <f>SUM(tbl_Budget_Input[[#This Row],[January]:[December]])</f>
        <v>-520</v>
      </c>
      <c r="G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0),1+G$5), 0)</f>
        <v>0</v>
      </c>
      <c r="H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0),1+H$5), 0)</f>
        <v>0</v>
      </c>
      <c r="I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0),1+I$5), 0)</f>
        <v>0</v>
      </c>
      <c r="J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0),1+J$5), 0)</f>
        <v>0</v>
      </c>
      <c r="K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0),1+K$5), 0)</f>
        <v>0</v>
      </c>
      <c r="L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0),1+L$5), 0)</f>
        <v>0</v>
      </c>
      <c r="M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0),1+M$5), 0)</f>
        <v>0</v>
      </c>
      <c r="N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0),1+N$5), 0)</f>
        <v>0</v>
      </c>
      <c r="O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0),1+O$5), 0)</f>
        <v>-520</v>
      </c>
      <c r="P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0),1+P$5), 0)</f>
        <v>0</v>
      </c>
      <c r="Q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0),1+Q$5), 0)</f>
        <v>0</v>
      </c>
      <c r="R26" s="26">
        <f xml:space="preserve">
IFERROR( tbl_Budget_Input[[#This Row],[Amount]] * INDEX(tbl_Persoon_Split[Factor],MATCH(tbl_Budget_Input[[#This Row],[Person]] &amp; "_" &amp; $B$2,tbl_Persoon_Split[Person_Concat], 0)) * INDEX(tbl_Budget_Factor[], MATCH(tbl_Budget_Input[[#This Row],[Frequency]], tbl_Budget_Factor[Frequency], 0),1+R$5), 0)</f>
        <v>0</v>
      </c>
      <c r="S26" s="26">
        <f>tbl_Budget_Input[[#This Row],[Year total]] / 12</f>
        <v>-43.333333333333336</v>
      </c>
      <c r="T26" s="12"/>
      <c r="U26" s="3" t="s">
        <v>48</v>
      </c>
      <c r="V26" s="13">
        <f>U4 / (7 * 12) / 3</f>
        <v>1.4484126984126984</v>
      </c>
      <c r="W26" s="13">
        <f>U4 / (7 * 12) / 3</f>
        <v>1.4484126984126984</v>
      </c>
      <c r="X26" s="13">
        <f>U4 / (7 * 12) / 3</f>
        <v>1.4484126984126984</v>
      </c>
      <c r="Y26" s="13">
        <f>U4 / (7 * 12) / 3</f>
        <v>1.4484126984126984</v>
      </c>
      <c r="Z26" s="13">
        <f>U4 / (7 * 12) / 3</f>
        <v>1.4484126984126984</v>
      </c>
      <c r="AA26" s="13">
        <f>U4 / (7 * 12) / 3</f>
        <v>1.4484126984126984</v>
      </c>
      <c r="AB26" s="13">
        <f>U4 / (7 * 12) / 3</f>
        <v>1.4484126984126984</v>
      </c>
      <c r="AC26" s="13">
        <f>U4 / (7 * 12) / 3</f>
        <v>1.4484126984126984</v>
      </c>
      <c r="AD26" s="13">
        <f>U4 / (7 * 12) / 3</f>
        <v>1.4484126984126984</v>
      </c>
      <c r="AE26" s="13">
        <f>U4 / (7 * 12) / 3</f>
        <v>1.4484126984126984</v>
      </c>
      <c r="AF26" s="13">
        <f>U4 / (7 * 12) / 3</f>
        <v>1.4484126984126984</v>
      </c>
      <c r="AG26" s="13">
        <f>U4 / (7 * 12) / 3</f>
        <v>1.4484126984126984</v>
      </c>
      <c r="AH26" s="13">
        <f>SUM(tbl_Budget_Factor[[#This Row],[January]:[December]])</f>
        <v>17.380952380952376</v>
      </c>
      <c r="AI26" s="3"/>
    </row>
    <row r="27" spans="1:35" ht="16.5" x14ac:dyDescent="0.3">
      <c r="A27" s="21"/>
      <c r="B27" s="21"/>
      <c r="C27" s="21"/>
      <c r="D27" s="21" t="s">
        <v>41</v>
      </c>
      <c r="E27" s="27"/>
      <c r="F27" s="28">
        <f ca="1">SUBTOTAL(109,tbl_Budget_Input[Year total])</f>
        <v>6580</v>
      </c>
      <c r="G27" s="29">
        <f ca="1">SUBTOTAL(109,tbl_Budget_Input[January])</f>
        <v>954.66666666666674</v>
      </c>
      <c r="H27" s="29">
        <f ca="1">SUBTOTAL(109,tbl_Budget_Input[February])</f>
        <v>683.66666666666674</v>
      </c>
      <c r="I27" s="29">
        <f ca="1">SUBTOTAL(109,tbl_Budget_Input[March])</f>
        <v>560.66666666666663</v>
      </c>
      <c r="J27" s="29">
        <f ca="1">SUBTOTAL(109,tbl_Budget_Input[April])</f>
        <v>-617.33333333333326</v>
      </c>
      <c r="K27" s="29">
        <f ca="1">SUBTOTAL(109,tbl_Budget_Input[May])</f>
        <v>2029.6666666666665</v>
      </c>
      <c r="L27" s="29">
        <f ca="1">SUBTOTAL(109,tbl_Budget_Input[June])</f>
        <v>896.66666666666674</v>
      </c>
      <c r="M27" s="29">
        <f ca="1">SUBTOTAL(109,tbl_Budget_Input[July])</f>
        <v>43.666666666666686</v>
      </c>
      <c r="N27" s="29">
        <f ca="1">SUBTOTAL(109,tbl_Budget_Input[August])</f>
        <v>662.66666666666674</v>
      </c>
      <c r="O27" s="29">
        <f ca="1">SUBTOTAL(109,tbl_Budget_Input[September])</f>
        <v>362.66666666666674</v>
      </c>
      <c r="P27" s="29">
        <f ca="1">SUBTOTAL(109,tbl_Budget_Input[October])</f>
        <v>-545.33333333333326</v>
      </c>
      <c r="Q27" s="29">
        <f ca="1">SUBTOTAL(109,tbl_Budget_Input[November])</f>
        <v>671.66666666666674</v>
      </c>
      <c r="R27" s="29">
        <f ca="1">SUBTOTAL(109,tbl_Budget_Input[December])</f>
        <v>876.66666666666674</v>
      </c>
      <c r="S27" s="29">
        <f ca="1">SUBTOTAL(109,tbl_Budget_Input[Average])</f>
        <v>548.3333333333336</v>
      </c>
      <c r="T27" s="12"/>
      <c r="U27" s="3" t="s">
        <v>49</v>
      </c>
      <c r="V27" s="13">
        <f>U4 / (7 * 12) / 2</f>
        <v>2.1726190476190474</v>
      </c>
      <c r="W27" s="13">
        <f>U4 / (7 * 12) / 2</f>
        <v>2.1726190476190474</v>
      </c>
      <c r="X27" s="13">
        <f>U4 / (7 * 12) / 2</f>
        <v>2.1726190476190474</v>
      </c>
      <c r="Y27" s="13">
        <f>U4 / (7 * 12) / 2</f>
        <v>2.1726190476190474</v>
      </c>
      <c r="Z27" s="13">
        <f>U4 / (7 * 12) / 2</f>
        <v>2.1726190476190474</v>
      </c>
      <c r="AA27" s="13">
        <f>U4 / (7 * 12) / 2</f>
        <v>2.1726190476190474</v>
      </c>
      <c r="AB27" s="13">
        <f>U4 / (7 * 12) / 2</f>
        <v>2.1726190476190474</v>
      </c>
      <c r="AC27" s="13">
        <f>U4 / (7 * 12) / 2</f>
        <v>2.1726190476190474</v>
      </c>
      <c r="AD27" s="13">
        <f>U4 / (7 * 12) / 2</f>
        <v>2.1726190476190474</v>
      </c>
      <c r="AE27" s="13">
        <f>U4 / (7 * 12) / 2</f>
        <v>2.1726190476190474</v>
      </c>
      <c r="AF27" s="13">
        <f>U4 / (7 * 12) / 2</f>
        <v>2.1726190476190474</v>
      </c>
      <c r="AG27" s="13">
        <f>U4 / (7 * 12) / 2</f>
        <v>2.1726190476190474</v>
      </c>
      <c r="AH27" s="13">
        <f>SUM(tbl_Budget_Factor[[#This Row],[January]:[December]])</f>
        <v>26.071428571428569</v>
      </c>
      <c r="AI27" s="3"/>
    </row>
    <row r="28" spans="1:35" ht="16.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2"/>
      <c r="U28" s="3" t="s">
        <v>50</v>
      </c>
      <c r="V28" s="13">
        <f>U4 / (7 * 12) / 1</f>
        <v>4.3452380952380949</v>
      </c>
      <c r="W28" s="13">
        <f>U4 / (7 * 12) / 1</f>
        <v>4.3452380952380949</v>
      </c>
      <c r="X28" s="13">
        <f>U4 / (7 * 12) / 1</f>
        <v>4.3452380952380949</v>
      </c>
      <c r="Y28" s="13">
        <f>U4 / (7 * 12) / 1</f>
        <v>4.3452380952380949</v>
      </c>
      <c r="Z28" s="13">
        <f>U4 / (7 * 12) / 1</f>
        <v>4.3452380952380949</v>
      </c>
      <c r="AA28" s="13">
        <f>U4 / (7 * 12) / 1</f>
        <v>4.3452380952380949</v>
      </c>
      <c r="AB28" s="13">
        <f>U4 / (7 * 12) / 1</f>
        <v>4.3452380952380949</v>
      </c>
      <c r="AC28" s="13">
        <f>U4 / (7 * 12) / 1</f>
        <v>4.3452380952380949</v>
      </c>
      <c r="AD28" s="13">
        <f>U4 / (7 * 12) / 1</f>
        <v>4.3452380952380949</v>
      </c>
      <c r="AE28" s="13">
        <f>U4 / (7 * 12) / 1</f>
        <v>4.3452380952380949</v>
      </c>
      <c r="AF28" s="13">
        <f>U4 / (7 * 12) / 1</f>
        <v>4.3452380952380949</v>
      </c>
      <c r="AG28" s="13">
        <f>U4 / (7 * 12) / 1</f>
        <v>4.3452380952380949</v>
      </c>
      <c r="AH28" s="13">
        <f>SUM(tbl_Budget_Factor[[#This Row],[January]:[December]])</f>
        <v>52.142857142857139</v>
      </c>
      <c r="AI28" s="3"/>
    </row>
    <row r="29" spans="1:35" ht="16.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2"/>
      <c r="U29" s="3" t="s">
        <v>51</v>
      </c>
      <c r="V29" s="13">
        <f>U4 / (7 * 12) * 2</f>
        <v>8.6904761904761898</v>
      </c>
      <c r="W29" s="13">
        <f>U4 / (7 * 12) * 2</f>
        <v>8.6904761904761898</v>
      </c>
      <c r="X29" s="13">
        <f>U4 / (7 * 12) * 2</f>
        <v>8.6904761904761898</v>
      </c>
      <c r="Y29" s="13">
        <f>U4 / (7 * 12) * 2</f>
        <v>8.6904761904761898</v>
      </c>
      <c r="Z29" s="13">
        <f>U4 / (7 * 12) * 2</f>
        <v>8.6904761904761898</v>
      </c>
      <c r="AA29" s="13">
        <f>U4 / (7 * 12) * 2</f>
        <v>8.6904761904761898</v>
      </c>
      <c r="AB29" s="13">
        <f>U4 / (7 * 12) * 2</f>
        <v>8.6904761904761898</v>
      </c>
      <c r="AC29" s="13">
        <f>U4 / (7 * 12) * 2</f>
        <v>8.6904761904761898</v>
      </c>
      <c r="AD29" s="13">
        <f>U4 / (7 * 12) * 2</f>
        <v>8.6904761904761898</v>
      </c>
      <c r="AE29" s="13">
        <f>U4 / (7 * 12) * 2</f>
        <v>8.6904761904761898</v>
      </c>
      <c r="AF29" s="13">
        <f>U4 / (7 * 12) * 2</f>
        <v>8.6904761904761898</v>
      </c>
      <c r="AG29" s="13">
        <f>U4 / (7 * 12) * 2</f>
        <v>8.6904761904761898</v>
      </c>
      <c r="AH29" s="13">
        <f>SUM(tbl_Budget_Factor[[#This Row],[January]:[December]])</f>
        <v>104.28571428571428</v>
      </c>
      <c r="AI29" s="3"/>
    </row>
    <row r="30" spans="1:35" ht="16.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2"/>
      <c r="U30" s="3" t="s">
        <v>52</v>
      </c>
      <c r="V30" s="13">
        <f>U4 / (7 * 12) * 3</f>
        <v>13.035714285714285</v>
      </c>
      <c r="W30" s="13">
        <f>U4 / (7 * 12) * 3</f>
        <v>13.035714285714285</v>
      </c>
      <c r="X30" s="13">
        <f>U4 / (7 * 12) * 3</f>
        <v>13.035714285714285</v>
      </c>
      <c r="Y30" s="13">
        <f>U4 / (7 * 12) * 3</f>
        <v>13.035714285714285</v>
      </c>
      <c r="Z30" s="13">
        <f>U4 / (7 * 12) * 3</f>
        <v>13.035714285714285</v>
      </c>
      <c r="AA30" s="13">
        <f>U4 / (7 * 12) * 3</f>
        <v>13.035714285714285</v>
      </c>
      <c r="AB30" s="13">
        <f>U4 / (7 * 12) * 3</f>
        <v>13.035714285714285</v>
      </c>
      <c r="AC30" s="13">
        <f>U4 / (7 * 12) * 3</f>
        <v>13.035714285714285</v>
      </c>
      <c r="AD30" s="13">
        <f>U4 / (7 * 12) * 3</f>
        <v>13.035714285714285</v>
      </c>
      <c r="AE30" s="13">
        <f>U4 / (7 * 12) * 3</f>
        <v>13.035714285714285</v>
      </c>
      <c r="AF30" s="13">
        <f>U4 / (7 * 12) * 3</f>
        <v>13.035714285714285</v>
      </c>
      <c r="AG30" s="13">
        <f>U4 / (7 * 12) * 3</f>
        <v>13.035714285714285</v>
      </c>
      <c r="AH30" s="13">
        <f>SUM(tbl_Budget_Factor[[#This Row],[January]:[December]])</f>
        <v>156.42857142857136</v>
      </c>
      <c r="AI30" s="3"/>
    </row>
    <row r="31" spans="1:35" ht="16.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 t="s">
        <v>53</v>
      </c>
      <c r="V31" s="13">
        <f>U4 / (7 * 12) * 4</f>
        <v>17.38095238095238</v>
      </c>
      <c r="W31" s="13">
        <f>U4 / (7 * 12) * 4</f>
        <v>17.38095238095238</v>
      </c>
      <c r="X31" s="13">
        <f>U4 / (7 * 12) * 4</f>
        <v>17.38095238095238</v>
      </c>
      <c r="Y31" s="13">
        <f>U4 / (7 * 12) * 4</f>
        <v>17.38095238095238</v>
      </c>
      <c r="Z31" s="13">
        <f>U4 / (7 * 12) * 4</f>
        <v>17.38095238095238</v>
      </c>
      <c r="AA31" s="13">
        <f>U4 / (7 * 12) * 4</f>
        <v>17.38095238095238</v>
      </c>
      <c r="AB31" s="13">
        <f>U4 / (7 * 12) * 4</f>
        <v>17.38095238095238</v>
      </c>
      <c r="AC31" s="13">
        <f>U4 / (7 * 12) * 4</f>
        <v>17.38095238095238</v>
      </c>
      <c r="AD31" s="13">
        <f>U4 / (7 * 12) * 4</f>
        <v>17.38095238095238</v>
      </c>
      <c r="AE31" s="13">
        <f>U4 / (7 * 12) * 4</f>
        <v>17.38095238095238</v>
      </c>
      <c r="AF31" s="13">
        <f>U4 / (7 * 12) * 4</f>
        <v>17.38095238095238</v>
      </c>
      <c r="AG31" s="13">
        <f>U4 / (7 * 12) * 4</f>
        <v>17.38095238095238</v>
      </c>
      <c r="AH31" s="13">
        <f>SUM(tbl_Budget_Factor[[#This Row],[January]:[December]])</f>
        <v>208.57142857142856</v>
      </c>
      <c r="AI31" s="3"/>
    </row>
    <row r="32" spans="1:35" ht="16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 t="s">
        <v>54</v>
      </c>
      <c r="V32" s="13">
        <f t="shared" ref="V32:AG32" si="2">NETWORKDAYS(V4,EOMONTH(V4,0)) - 20/12</f>
        <v>19.333333333333332</v>
      </c>
      <c r="W32" s="13">
        <f t="shared" si="2"/>
        <v>18.333333333333332</v>
      </c>
      <c r="X32" s="13">
        <f t="shared" si="2"/>
        <v>21.333333333333332</v>
      </c>
      <c r="Y32" s="13">
        <f t="shared" si="2"/>
        <v>20.333333333333332</v>
      </c>
      <c r="Z32" s="13">
        <f t="shared" si="2"/>
        <v>19.333333333333332</v>
      </c>
      <c r="AA32" s="13">
        <f t="shared" si="2"/>
        <v>20.333333333333332</v>
      </c>
      <c r="AB32" s="13">
        <f t="shared" si="2"/>
        <v>20.333333333333332</v>
      </c>
      <c r="AC32" s="13">
        <f t="shared" si="2"/>
        <v>20.333333333333332</v>
      </c>
      <c r="AD32" s="13">
        <f t="shared" si="2"/>
        <v>20.333333333333332</v>
      </c>
      <c r="AE32" s="13">
        <f t="shared" si="2"/>
        <v>19.333333333333332</v>
      </c>
      <c r="AF32" s="13">
        <f t="shared" si="2"/>
        <v>20.333333333333332</v>
      </c>
      <c r="AG32" s="13">
        <f t="shared" si="2"/>
        <v>21.333333333333332</v>
      </c>
      <c r="AH32" s="13">
        <f>SUM(tbl_Budget_Factor[[#This Row],[January]:[December]])</f>
        <v>241.00000000000003</v>
      </c>
      <c r="AI32" s="3"/>
    </row>
    <row r="33" spans="1:35" ht="16.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 t="s">
        <v>55</v>
      </c>
      <c r="V33" s="3">
        <f t="shared" ref="V33:AG33" si="3">DAY(EOMONTH(V4,0))</f>
        <v>31</v>
      </c>
      <c r="W33" s="3">
        <f t="shared" si="3"/>
        <v>28</v>
      </c>
      <c r="X33" s="3">
        <f t="shared" si="3"/>
        <v>31</v>
      </c>
      <c r="Y33" s="3">
        <f t="shared" si="3"/>
        <v>30</v>
      </c>
      <c r="Z33" s="3">
        <f t="shared" si="3"/>
        <v>31</v>
      </c>
      <c r="AA33" s="3">
        <f t="shared" si="3"/>
        <v>30</v>
      </c>
      <c r="AB33" s="3">
        <f t="shared" si="3"/>
        <v>31</v>
      </c>
      <c r="AC33" s="3">
        <f t="shared" si="3"/>
        <v>31</v>
      </c>
      <c r="AD33" s="3">
        <f t="shared" si="3"/>
        <v>30</v>
      </c>
      <c r="AE33" s="3">
        <f t="shared" si="3"/>
        <v>31</v>
      </c>
      <c r="AF33" s="3">
        <f t="shared" si="3"/>
        <v>30</v>
      </c>
      <c r="AG33" s="3">
        <f t="shared" si="3"/>
        <v>31</v>
      </c>
      <c r="AH33" s="13">
        <f>SUM(tbl_Budget_Factor[[#This Row],[January]:[December]])</f>
        <v>365</v>
      </c>
      <c r="AI33" s="3"/>
    </row>
    <row r="34" spans="1:35" ht="16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3">
        <f>SUM(tbl_Budget_Factor[[#This Row],[January]:[December]])</f>
        <v>0</v>
      </c>
      <c r="AI34" s="3"/>
    </row>
    <row r="35" spans="1:35" ht="16.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 t="s">
        <v>56</v>
      </c>
      <c r="V35" s="3">
        <v>1</v>
      </c>
      <c r="W35" s="3">
        <v>0</v>
      </c>
      <c r="X35" s="3">
        <v>0</v>
      </c>
      <c r="Y35" s="3">
        <v>1</v>
      </c>
      <c r="Z35" s="3">
        <v>0</v>
      </c>
      <c r="AA35" s="3">
        <v>0</v>
      </c>
      <c r="AB35" s="3">
        <v>1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13">
        <f>SUM(tbl_Budget_Factor[[#This Row],[January]:[December]])</f>
        <v>4</v>
      </c>
      <c r="AI35" s="3"/>
    </row>
    <row r="36" spans="1:35" ht="16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 t="s">
        <v>57</v>
      </c>
      <c r="V36" s="3">
        <v>0</v>
      </c>
      <c r="W36" s="3">
        <v>1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1</v>
      </c>
      <c r="AD36" s="3">
        <v>0</v>
      </c>
      <c r="AE36" s="3">
        <v>0</v>
      </c>
      <c r="AF36" s="3">
        <v>1</v>
      </c>
      <c r="AG36" s="3">
        <v>0</v>
      </c>
      <c r="AH36" s="13">
        <f>SUM(tbl_Budget_Factor[[#This Row],[January]:[December]])</f>
        <v>4</v>
      </c>
      <c r="AI36" s="3"/>
    </row>
    <row r="37" spans="1:35" ht="16.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 t="s">
        <v>58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1</v>
      </c>
      <c r="AE37" s="3">
        <v>0</v>
      </c>
      <c r="AF37" s="3">
        <v>0</v>
      </c>
      <c r="AG37" s="3">
        <v>1</v>
      </c>
      <c r="AH37" s="13">
        <f>SUM(tbl_Budget_Factor[[#This Row],[January]:[December]])</f>
        <v>4</v>
      </c>
      <c r="AI37" s="3"/>
    </row>
    <row r="38" spans="1:35" ht="16.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3">
        <f>SUM(tbl_Budget_Factor[[#This Row],[January]:[December]])</f>
        <v>0</v>
      </c>
      <c r="AI38" s="3"/>
    </row>
    <row r="39" spans="1:35" ht="16.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 t="s">
        <v>59</v>
      </c>
      <c r="V39" s="3">
        <v>1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0</v>
      </c>
      <c r="AC39" s="3">
        <v>0</v>
      </c>
      <c r="AD39" s="3">
        <v>1</v>
      </c>
      <c r="AE39" s="3">
        <v>0</v>
      </c>
      <c r="AF39" s="3">
        <v>0</v>
      </c>
      <c r="AG39" s="3">
        <v>0</v>
      </c>
      <c r="AH39" s="13">
        <f>SUM(tbl_Budget_Factor[[#This Row],[January]:[December]])</f>
        <v>3</v>
      </c>
      <c r="AI39" s="3"/>
    </row>
    <row r="40" spans="1:35" ht="16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 t="s">
        <v>60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13">
        <f>SUM(tbl_Budget_Factor[[#This Row],[January]:[December]])</f>
        <v>3</v>
      </c>
      <c r="AI40" s="3"/>
    </row>
    <row r="41" spans="1:35" ht="16.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 t="s">
        <v>61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1</v>
      </c>
      <c r="AG41" s="3">
        <v>0</v>
      </c>
      <c r="AH41" s="13">
        <f>SUM(tbl_Budget_Factor[[#This Row],[January]:[December]])</f>
        <v>3</v>
      </c>
      <c r="AI41" s="3"/>
    </row>
    <row r="42" spans="1:35" ht="16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 t="s">
        <v>62</v>
      </c>
      <c r="V42" s="3">
        <v>0</v>
      </c>
      <c r="W42" s="3">
        <v>0</v>
      </c>
      <c r="X42" s="3">
        <v>0</v>
      </c>
      <c r="Y42" s="3">
        <v>1</v>
      </c>
      <c r="Z42" s="3">
        <v>0</v>
      </c>
      <c r="AA42" s="3">
        <v>0</v>
      </c>
      <c r="AB42" s="3">
        <v>0</v>
      </c>
      <c r="AC42" s="3">
        <v>1</v>
      </c>
      <c r="AD42" s="3">
        <v>0</v>
      </c>
      <c r="AE42" s="3">
        <v>0</v>
      </c>
      <c r="AF42" s="3">
        <v>0</v>
      </c>
      <c r="AG42" s="3">
        <v>1</v>
      </c>
      <c r="AH42" s="13">
        <f>SUM(tbl_Budget_Factor[[#This Row],[January]:[December]])</f>
        <v>3</v>
      </c>
      <c r="AI42" s="3"/>
    </row>
    <row r="43" spans="1:35" ht="16.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3">
        <f>SUM(tbl_Budget_Factor[[#This Row],[January]:[December]])</f>
        <v>0</v>
      </c>
      <c r="AI43" s="3"/>
    </row>
    <row r="44" spans="1:35" ht="16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 t="s">
        <v>63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13">
        <f>SUM(tbl_Budget_Factor[[#This Row],[January]:[December]])</f>
        <v>2</v>
      </c>
      <c r="AI44" s="3"/>
    </row>
    <row r="45" spans="1:35" ht="16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 t="s">
        <v>64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13">
        <f>SUM(tbl_Budget_Factor[[#This Row],[January]:[December]])</f>
        <v>2</v>
      </c>
      <c r="AI45" s="3"/>
    </row>
    <row r="46" spans="1:35" ht="16.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 t="s">
        <v>65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13">
        <f>SUM(tbl_Budget_Factor[[#This Row],[January]:[December]])</f>
        <v>2</v>
      </c>
      <c r="AI46" s="3"/>
    </row>
    <row r="47" spans="1:35" ht="16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 t="s">
        <v>127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0</v>
      </c>
      <c r="AH47" s="13">
        <f>SUM(tbl_Budget_Factor[[#This Row],[January]:[December]])</f>
        <v>2</v>
      </c>
      <c r="AI47" s="3"/>
    </row>
    <row r="48" spans="1:35" ht="16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 t="s">
        <v>66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1</v>
      </c>
      <c r="AG48" s="3">
        <v>0</v>
      </c>
      <c r="AH48" s="13">
        <f>SUM(tbl_Budget_Factor[[#This Row],[January]:[December]])</f>
        <v>2</v>
      </c>
      <c r="AI48" s="3"/>
    </row>
    <row r="49" spans="1:35" ht="16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 t="s">
        <v>67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1</v>
      </c>
      <c r="AH49" s="13">
        <f>SUM(tbl_Budget_Factor[[#This Row],[January]:[December]])</f>
        <v>2</v>
      </c>
      <c r="AI49" s="3"/>
    </row>
    <row r="50" spans="1:35" ht="16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3">
        <f>SUM(tbl_Budget_Factor[[#This Row],[January]:[December]])</f>
        <v>0</v>
      </c>
      <c r="AI50" s="3"/>
    </row>
    <row r="51" spans="1:35" ht="16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 t="s">
        <v>68</v>
      </c>
      <c r="V51" s="3">
        <v>1</v>
      </c>
      <c r="W51" s="3">
        <v>1</v>
      </c>
      <c r="X51" s="3">
        <v>1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1</v>
      </c>
      <c r="AE51" s="3">
        <v>1</v>
      </c>
      <c r="AF51" s="3">
        <v>1</v>
      </c>
      <c r="AG51" s="3">
        <v>1</v>
      </c>
      <c r="AH51" s="13">
        <f>SUM(tbl_Budget_Factor[[#This Row],[January]:[December]])</f>
        <v>7</v>
      </c>
      <c r="AI51" s="3"/>
    </row>
    <row r="52" spans="1:35" ht="16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 t="s">
        <v>69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13">
        <f>SUM(tbl_Budget_Factor[[#This Row],[January]:[December]])</f>
        <v>2</v>
      </c>
      <c r="AI52" s="3"/>
    </row>
    <row r="53" spans="1:35" ht="16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13">
        <f>SUM(tbl_Budget_Factor[[#This Row],[January]:[December]])</f>
        <v>0</v>
      </c>
      <c r="AI53" s="3"/>
    </row>
    <row r="54" spans="1:35" ht="16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 t="s">
        <v>70</v>
      </c>
      <c r="V54" s="3">
        <f t="shared" ref="V54:AG54" ca="1" si="4">SUMPRODUCT(--(WEEKDAY(ROW(INDIRECT(V$4&amp;":"&amp;EOMONTH(V$4,0))),2)=1))</f>
        <v>4</v>
      </c>
      <c r="W54" s="3">
        <f t="shared" ca="1" si="4"/>
        <v>4</v>
      </c>
      <c r="X54" s="3">
        <f t="shared" ca="1" si="4"/>
        <v>5</v>
      </c>
      <c r="Y54" s="3">
        <f t="shared" ca="1" si="4"/>
        <v>4</v>
      </c>
      <c r="Z54" s="3">
        <f t="shared" ca="1" si="4"/>
        <v>5</v>
      </c>
      <c r="AA54" s="3">
        <f t="shared" ca="1" si="4"/>
        <v>4</v>
      </c>
      <c r="AB54" s="3">
        <f t="shared" ca="1" si="4"/>
        <v>4</v>
      </c>
      <c r="AC54" s="3">
        <f t="shared" ca="1" si="4"/>
        <v>5</v>
      </c>
      <c r="AD54" s="3">
        <f t="shared" ca="1" si="4"/>
        <v>4</v>
      </c>
      <c r="AE54" s="3">
        <f t="shared" ca="1" si="4"/>
        <v>4</v>
      </c>
      <c r="AF54" s="3">
        <f t="shared" ca="1" si="4"/>
        <v>5</v>
      </c>
      <c r="AG54" s="3">
        <f t="shared" ca="1" si="4"/>
        <v>4</v>
      </c>
      <c r="AH54" s="13">
        <f ca="1">SUM(tbl_Budget_Factor[[#This Row],[January]:[December]])</f>
        <v>52</v>
      </c>
      <c r="AI54" s="3"/>
    </row>
    <row r="55" spans="1:35" ht="16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 t="s">
        <v>71</v>
      </c>
      <c r="V55" s="3">
        <f t="shared" ref="V55:AG55" ca="1" si="5">SUMPRODUCT(--(WEEKDAY(ROW(INDIRECT(V$4&amp;":"&amp;EOMONTH(V$4,0))),2)=2))</f>
        <v>4</v>
      </c>
      <c r="W55" s="3">
        <f t="shared" ca="1" si="5"/>
        <v>4</v>
      </c>
      <c r="X55" s="3">
        <f t="shared" ca="1" si="5"/>
        <v>5</v>
      </c>
      <c r="Y55" s="3">
        <f t="shared" ca="1" si="5"/>
        <v>4</v>
      </c>
      <c r="Z55" s="3">
        <f t="shared" ca="1" si="5"/>
        <v>4</v>
      </c>
      <c r="AA55" s="3">
        <f t="shared" ca="1" si="5"/>
        <v>5</v>
      </c>
      <c r="AB55" s="3">
        <f t="shared" ca="1" si="5"/>
        <v>4</v>
      </c>
      <c r="AC55" s="3">
        <f t="shared" ca="1" si="5"/>
        <v>5</v>
      </c>
      <c r="AD55" s="3">
        <f t="shared" ca="1" si="5"/>
        <v>4</v>
      </c>
      <c r="AE55" s="3">
        <f t="shared" ca="1" si="5"/>
        <v>4</v>
      </c>
      <c r="AF55" s="3">
        <f t="shared" ca="1" si="5"/>
        <v>5</v>
      </c>
      <c r="AG55" s="3">
        <f t="shared" ca="1" si="5"/>
        <v>4</v>
      </c>
      <c r="AH55" s="13">
        <f ca="1">SUM(tbl_Budget_Factor[[#This Row],[January]:[December]])</f>
        <v>52</v>
      </c>
      <c r="AI55" s="3"/>
    </row>
    <row r="56" spans="1:35" ht="16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 t="s">
        <v>72</v>
      </c>
      <c r="V56" s="3">
        <f t="shared" ref="V56:AG56" ca="1" si="6">SUMPRODUCT(--(WEEKDAY(ROW(INDIRECT(V$4&amp;":"&amp;EOMONTH(V$4,0))),2)=3))</f>
        <v>4</v>
      </c>
      <c r="W56" s="3">
        <f t="shared" ca="1" si="6"/>
        <v>4</v>
      </c>
      <c r="X56" s="3">
        <f t="shared" ca="1" si="6"/>
        <v>5</v>
      </c>
      <c r="Y56" s="3">
        <f t="shared" ca="1" si="6"/>
        <v>4</v>
      </c>
      <c r="Z56" s="3">
        <f t="shared" ca="1" si="6"/>
        <v>4</v>
      </c>
      <c r="AA56" s="3">
        <f t="shared" ca="1" si="6"/>
        <v>5</v>
      </c>
      <c r="AB56" s="3">
        <f t="shared" ca="1" si="6"/>
        <v>4</v>
      </c>
      <c r="AC56" s="3">
        <f t="shared" ca="1" si="6"/>
        <v>4</v>
      </c>
      <c r="AD56" s="3">
        <f t="shared" ca="1" si="6"/>
        <v>5</v>
      </c>
      <c r="AE56" s="3">
        <f t="shared" ca="1" si="6"/>
        <v>4</v>
      </c>
      <c r="AF56" s="3">
        <f t="shared" ca="1" si="6"/>
        <v>4</v>
      </c>
      <c r="AG56" s="3">
        <f t="shared" ca="1" si="6"/>
        <v>5</v>
      </c>
      <c r="AH56" s="13">
        <f ca="1">SUM(tbl_Budget_Factor[[#This Row],[January]:[December]])</f>
        <v>52</v>
      </c>
      <c r="AI56" s="3"/>
    </row>
    <row r="57" spans="1:35" ht="16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 t="s">
        <v>73</v>
      </c>
      <c r="V57" s="3">
        <f t="shared" ref="V57:AG57" ca="1" si="7">SUMPRODUCT(--(WEEKDAY(ROW(INDIRECT(V$4&amp;":"&amp;EOMONTH(V$4,0))),2)=4))</f>
        <v>4</v>
      </c>
      <c r="W57" s="3">
        <f t="shared" ca="1" si="7"/>
        <v>4</v>
      </c>
      <c r="X57" s="3">
        <f t="shared" ca="1" si="7"/>
        <v>4</v>
      </c>
      <c r="Y57" s="3">
        <f t="shared" ca="1" si="7"/>
        <v>5</v>
      </c>
      <c r="Z57" s="3">
        <f t="shared" ca="1" si="7"/>
        <v>4</v>
      </c>
      <c r="AA57" s="3">
        <f t="shared" ca="1" si="7"/>
        <v>4</v>
      </c>
      <c r="AB57" s="3">
        <f t="shared" ca="1" si="7"/>
        <v>5</v>
      </c>
      <c r="AC57" s="3">
        <f t="shared" ca="1" si="7"/>
        <v>4</v>
      </c>
      <c r="AD57" s="3">
        <f t="shared" ca="1" si="7"/>
        <v>5</v>
      </c>
      <c r="AE57" s="3">
        <f t="shared" ca="1" si="7"/>
        <v>4</v>
      </c>
      <c r="AF57" s="3">
        <f t="shared" ca="1" si="7"/>
        <v>4</v>
      </c>
      <c r="AG57" s="3">
        <f t="shared" ca="1" si="7"/>
        <v>5</v>
      </c>
      <c r="AH57" s="13">
        <f ca="1">SUM(tbl_Budget_Factor[[#This Row],[January]:[December]])</f>
        <v>52</v>
      </c>
      <c r="AI57" s="3"/>
    </row>
    <row r="58" spans="1:35" ht="16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 t="s">
        <v>74</v>
      </c>
      <c r="V58" s="3">
        <f t="shared" ref="V58:AG58" ca="1" si="8">SUMPRODUCT(--(WEEKDAY(ROW(INDIRECT(V$4&amp;":"&amp;EOMONTH(V$4,0))),2)=5))</f>
        <v>5</v>
      </c>
      <c r="W58" s="3">
        <f t="shared" ca="1" si="8"/>
        <v>4</v>
      </c>
      <c r="X58" s="3">
        <f t="shared" ca="1" si="8"/>
        <v>4</v>
      </c>
      <c r="Y58" s="3">
        <f t="shared" ca="1" si="8"/>
        <v>5</v>
      </c>
      <c r="Z58" s="3">
        <f t="shared" ca="1" si="8"/>
        <v>4</v>
      </c>
      <c r="AA58" s="3">
        <f t="shared" ca="1" si="8"/>
        <v>4</v>
      </c>
      <c r="AB58" s="3">
        <f t="shared" ca="1" si="8"/>
        <v>5</v>
      </c>
      <c r="AC58" s="3">
        <f t="shared" ca="1" si="8"/>
        <v>4</v>
      </c>
      <c r="AD58" s="3">
        <f t="shared" ca="1" si="8"/>
        <v>4</v>
      </c>
      <c r="AE58" s="3">
        <f t="shared" ca="1" si="8"/>
        <v>5</v>
      </c>
      <c r="AF58" s="3">
        <f t="shared" ca="1" si="8"/>
        <v>4</v>
      </c>
      <c r="AG58" s="3">
        <f t="shared" ca="1" si="8"/>
        <v>5</v>
      </c>
      <c r="AH58" s="13">
        <f ca="1">SUM(tbl_Budget_Factor[[#This Row],[January]:[December]])</f>
        <v>53</v>
      </c>
      <c r="AI58" s="3"/>
    </row>
    <row r="59" spans="1:35" ht="16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 t="s">
        <v>75</v>
      </c>
      <c r="V59" s="3">
        <f t="shared" ref="V59:AG59" ca="1" si="9">SUMPRODUCT(--(WEEKDAY(ROW(INDIRECT(V$4&amp;":"&amp;EOMONTH(V$4,0))),2)=6))</f>
        <v>5</v>
      </c>
      <c r="W59" s="3">
        <f t="shared" ca="1" si="9"/>
        <v>4</v>
      </c>
      <c r="X59" s="3">
        <f t="shared" ca="1" si="9"/>
        <v>4</v>
      </c>
      <c r="Y59" s="3">
        <f t="shared" ca="1" si="9"/>
        <v>4</v>
      </c>
      <c r="Z59" s="3">
        <f t="shared" ca="1" si="9"/>
        <v>5</v>
      </c>
      <c r="AA59" s="3">
        <f t="shared" ca="1" si="9"/>
        <v>4</v>
      </c>
      <c r="AB59" s="3">
        <f t="shared" ca="1" si="9"/>
        <v>5</v>
      </c>
      <c r="AC59" s="3">
        <f t="shared" ca="1" si="9"/>
        <v>4</v>
      </c>
      <c r="AD59" s="3">
        <f t="shared" ca="1" si="9"/>
        <v>4</v>
      </c>
      <c r="AE59" s="3">
        <f t="shared" ca="1" si="9"/>
        <v>5</v>
      </c>
      <c r="AF59" s="3">
        <f t="shared" ca="1" si="9"/>
        <v>4</v>
      </c>
      <c r="AG59" s="3">
        <f t="shared" ca="1" si="9"/>
        <v>4</v>
      </c>
      <c r="AH59" s="13">
        <f ca="1">SUM(tbl_Budget_Factor[[#This Row],[January]:[December]])</f>
        <v>52</v>
      </c>
      <c r="AI59" s="3"/>
    </row>
    <row r="60" spans="1:35" ht="16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 t="s">
        <v>76</v>
      </c>
      <c r="V60" s="3">
        <f t="shared" ref="V60:AG60" ca="1" si="10">SUMPRODUCT(--(WEEKDAY(ROW(INDIRECT(V$4&amp;":"&amp;EOMONTH(V$4,0))),2)=7))</f>
        <v>5</v>
      </c>
      <c r="W60" s="3">
        <f t="shared" ca="1" si="10"/>
        <v>4</v>
      </c>
      <c r="X60" s="3">
        <f t="shared" ca="1" si="10"/>
        <v>4</v>
      </c>
      <c r="Y60" s="3">
        <f t="shared" ca="1" si="10"/>
        <v>4</v>
      </c>
      <c r="Z60" s="3">
        <f t="shared" ca="1" si="10"/>
        <v>5</v>
      </c>
      <c r="AA60" s="3">
        <f t="shared" ca="1" si="10"/>
        <v>4</v>
      </c>
      <c r="AB60" s="3">
        <f t="shared" ca="1" si="10"/>
        <v>4</v>
      </c>
      <c r="AC60" s="3">
        <f t="shared" ca="1" si="10"/>
        <v>5</v>
      </c>
      <c r="AD60" s="3">
        <f t="shared" ca="1" si="10"/>
        <v>4</v>
      </c>
      <c r="AE60" s="3">
        <f t="shared" ca="1" si="10"/>
        <v>5</v>
      </c>
      <c r="AF60" s="3">
        <f t="shared" ca="1" si="10"/>
        <v>4</v>
      </c>
      <c r="AG60" s="3">
        <f t="shared" ca="1" si="10"/>
        <v>4</v>
      </c>
      <c r="AH60" s="13">
        <f ca="1">SUM(tbl_Budget_Factor[[#This Row],[January]:[December]])</f>
        <v>52</v>
      </c>
      <c r="AI60" s="3"/>
    </row>
    <row r="61" spans="1:35" ht="16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 t="s">
        <v>77</v>
      </c>
      <c r="V61" s="3">
        <f t="shared" ref="V61:AG61" si="11">(EOMONTH(V4,0)-V4+1-NETWORKDAYS(V4,EOMONTH(V4,0)))/2</f>
        <v>5</v>
      </c>
      <c r="W61" s="3">
        <f t="shared" si="11"/>
        <v>4</v>
      </c>
      <c r="X61" s="3">
        <f t="shared" si="11"/>
        <v>4</v>
      </c>
      <c r="Y61" s="3">
        <f t="shared" si="11"/>
        <v>4</v>
      </c>
      <c r="Z61" s="3">
        <f t="shared" si="11"/>
        <v>5</v>
      </c>
      <c r="AA61" s="3">
        <f t="shared" si="11"/>
        <v>4</v>
      </c>
      <c r="AB61" s="3">
        <f t="shared" si="11"/>
        <v>4.5</v>
      </c>
      <c r="AC61" s="3">
        <f t="shared" si="11"/>
        <v>4.5</v>
      </c>
      <c r="AD61" s="3">
        <f t="shared" si="11"/>
        <v>4</v>
      </c>
      <c r="AE61" s="3">
        <f t="shared" si="11"/>
        <v>5</v>
      </c>
      <c r="AF61" s="3">
        <f t="shared" si="11"/>
        <v>4</v>
      </c>
      <c r="AG61" s="3">
        <f t="shared" si="11"/>
        <v>4</v>
      </c>
      <c r="AH61" s="13">
        <f>SUM(tbl_Budget_Factor[[#This Row],[January]:[December]])</f>
        <v>52</v>
      </c>
      <c r="AI61" s="3"/>
    </row>
    <row r="62" spans="1:35" ht="16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8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13">
        <f>SUM(tbl_Budget_Factor[[#This Row],[January]:[December]])</f>
        <v>0</v>
      </c>
      <c r="AI62" s="3"/>
    </row>
    <row r="63" spans="1:35" ht="16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 t="s">
        <v>78</v>
      </c>
      <c r="V63" s="3">
        <v>1</v>
      </c>
      <c r="W63" s="3">
        <v>0</v>
      </c>
      <c r="X63" s="3">
        <v>1</v>
      </c>
      <c r="Y63" s="3">
        <v>0</v>
      </c>
      <c r="Z63" s="3">
        <v>1</v>
      </c>
      <c r="AA63" s="3">
        <v>0</v>
      </c>
      <c r="AB63" s="3">
        <v>1</v>
      </c>
      <c r="AC63" s="3">
        <v>0</v>
      </c>
      <c r="AD63" s="3">
        <v>1</v>
      </c>
      <c r="AE63" s="3">
        <v>0</v>
      </c>
      <c r="AF63" s="3">
        <v>1</v>
      </c>
      <c r="AG63" s="3">
        <v>0</v>
      </c>
      <c r="AH63" s="13">
        <f>SUM(tbl_Budget_Factor[[#This Row],[January]:[December]])</f>
        <v>6</v>
      </c>
      <c r="AI63" s="3"/>
    </row>
    <row r="64" spans="1:35" ht="16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 t="s">
        <v>79</v>
      </c>
      <c r="V64" s="3">
        <v>0</v>
      </c>
      <c r="W64" s="3">
        <v>1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1</v>
      </c>
      <c r="AF64" s="3">
        <v>0</v>
      </c>
      <c r="AG64" s="3">
        <v>1</v>
      </c>
      <c r="AH64" s="13">
        <f>SUM(tbl_Budget_Factor[[#This Row],[January]:[December]])</f>
        <v>6</v>
      </c>
      <c r="AI64" s="3"/>
    </row>
    <row r="65" spans="1:35" ht="16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13">
        <f>SUM(tbl_Budget_Factor[[#This Row],[January]:[December]])</f>
        <v>0</v>
      </c>
      <c r="AI65" s="3"/>
    </row>
    <row r="66" spans="1:35" ht="16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6" t="s">
        <v>10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3">
        <f>SUM(tbl_Budget_Factor[[#This Row],[January]:[December]])</f>
        <v>0</v>
      </c>
      <c r="AI66" s="3"/>
    </row>
    <row r="67" spans="1:35" ht="16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13">
        <f>SUM(tbl_Budget_Factor[[#This Row],[January]:[December]])</f>
        <v>0</v>
      </c>
      <c r="AI67" s="3"/>
    </row>
    <row r="68" spans="1:35" ht="16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 t="s">
        <v>80</v>
      </c>
      <c r="V68" s="13">
        <v>8.3333333333333329E-2</v>
      </c>
      <c r="W68" s="13">
        <v>8.3333333333333329E-2</v>
      </c>
      <c r="X68" s="13">
        <v>8.3333333333333329E-2</v>
      </c>
      <c r="Y68" s="13">
        <v>8.3333333333333329E-2</v>
      </c>
      <c r="Z68" s="13">
        <v>8.3333333333333329E-2</v>
      </c>
      <c r="AA68" s="13">
        <v>8.3333333333333329E-2</v>
      </c>
      <c r="AB68" s="13">
        <v>8.3333333333333329E-2</v>
      </c>
      <c r="AC68" s="13">
        <v>8.3333333333333329E-2</v>
      </c>
      <c r="AD68" s="13">
        <v>8.3333333333333329E-2</v>
      </c>
      <c r="AE68" s="13">
        <v>8.3333333333333329E-2</v>
      </c>
      <c r="AF68" s="13">
        <v>8.3333333333333329E-2</v>
      </c>
      <c r="AG68" s="13">
        <v>8.3333333333333329E-2</v>
      </c>
      <c r="AH68" s="13">
        <f>SUM(tbl_Budget_Factor[[#This Row],[January]:[December]])</f>
        <v>1</v>
      </c>
      <c r="AI68" s="3"/>
    </row>
    <row r="69" spans="1:35" ht="16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 t="s">
        <v>81</v>
      </c>
      <c r="V69" s="13">
        <v>0.16666666666666666</v>
      </c>
      <c r="W69" s="13">
        <v>0.16666666666666666</v>
      </c>
      <c r="X69" s="13">
        <v>0.16666666666666666</v>
      </c>
      <c r="Y69" s="13">
        <v>0.16666666666666666</v>
      </c>
      <c r="Z69" s="13">
        <v>0.16666666666666666</v>
      </c>
      <c r="AA69" s="13">
        <v>0.16666666666666666</v>
      </c>
      <c r="AB69" s="13">
        <v>0.16666666666666666</v>
      </c>
      <c r="AC69" s="13">
        <v>0.16666666666666666</v>
      </c>
      <c r="AD69" s="13">
        <v>0.16666666666666666</v>
      </c>
      <c r="AE69" s="13">
        <v>0.16666666666666666</v>
      </c>
      <c r="AF69" s="13">
        <v>0.16666666666666666</v>
      </c>
      <c r="AG69" s="13">
        <v>0.16666666666666666</v>
      </c>
      <c r="AH69" s="13">
        <f>SUM(tbl_Budget_Factor[[#This Row],[January]:[December]])</f>
        <v>2</v>
      </c>
      <c r="AI69" s="3"/>
    </row>
    <row r="70" spans="1:35" ht="16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 t="s">
        <v>82</v>
      </c>
      <c r="V70" s="13">
        <v>0.25</v>
      </c>
      <c r="W70" s="13">
        <v>0.25</v>
      </c>
      <c r="X70" s="13">
        <v>0.25</v>
      </c>
      <c r="Y70" s="13">
        <v>0.25</v>
      </c>
      <c r="Z70" s="13">
        <v>0.25</v>
      </c>
      <c r="AA70" s="13">
        <v>0.25</v>
      </c>
      <c r="AB70" s="13">
        <v>0.25</v>
      </c>
      <c r="AC70" s="13">
        <v>0.25</v>
      </c>
      <c r="AD70" s="13">
        <v>0.25</v>
      </c>
      <c r="AE70" s="13">
        <v>0.25</v>
      </c>
      <c r="AF70" s="13">
        <v>0.25</v>
      </c>
      <c r="AG70" s="13">
        <v>0.25</v>
      </c>
      <c r="AH70" s="13">
        <f>SUM(tbl_Budget_Factor[[#This Row],[January]:[December]])</f>
        <v>3</v>
      </c>
      <c r="AI70" s="3"/>
    </row>
    <row r="71" spans="1:35" ht="16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 t="s">
        <v>83</v>
      </c>
      <c r="V71" s="13">
        <v>0.33333333333333331</v>
      </c>
      <c r="W71" s="13">
        <v>0.33333333333333331</v>
      </c>
      <c r="X71" s="13">
        <v>0.33333333333333331</v>
      </c>
      <c r="Y71" s="13">
        <v>0.33333333333333331</v>
      </c>
      <c r="Z71" s="13">
        <v>0.33333333333333331</v>
      </c>
      <c r="AA71" s="13">
        <v>0.33333333333333331</v>
      </c>
      <c r="AB71" s="13">
        <v>0.33333333333333331</v>
      </c>
      <c r="AC71" s="13">
        <v>0.33333333333333331</v>
      </c>
      <c r="AD71" s="13">
        <v>0.33333333333333331</v>
      </c>
      <c r="AE71" s="13">
        <v>0.33333333333333331</v>
      </c>
      <c r="AF71" s="13">
        <v>0.33333333333333331</v>
      </c>
      <c r="AG71" s="13">
        <v>0.33333333333333331</v>
      </c>
      <c r="AH71" s="13">
        <f>SUM(tbl_Budget_Factor[[#This Row],[January]:[December]])</f>
        <v>4</v>
      </c>
      <c r="AI71" s="3"/>
    </row>
    <row r="72" spans="1:35" ht="16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 t="s">
        <v>84</v>
      </c>
      <c r="V72" s="13">
        <v>0.41666666666666669</v>
      </c>
      <c r="W72" s="13">
        <v>0.41666666666666669</v>
      </c>
      <c r="X72" s="13">
        <v>0.41666666666666669</v>
      </c>
      <c r="Y72" s="13">
        <v>0.41666666666666669</v>
      </c>
      <c r="Z72" s="13">
        <v>0.41666666666666669</v>
      </c>
      <c r="AA72" s="13">
        <v>0.41666666666666669</v>
      </c>
      <c r="AB72" s="13">
        <v>0.41666666666666669</v>
      </c>
      <c r="AC72" s="13">
        <v>0.41666666666666669</v>
      </c>
      <c r="AD72" s="13">
        <v>0.41666666666666669</v>
      </c>
      <c r="AE72" s="13">
        <v>0.41666666666666669</v>
      </c>
      <c r="AF72" s="13">
        <v>0.41666666666666669</v>
      </c>
      <c r="AG72" s="13">
        <v>0.41666666666666669</v>
      </c>
      <c r="AH72" s="13">
        <f>SUM(tbl_Budget_Factor[[#This Row],[January]:[December]])</f>
        <v>5</v>
      </c>
      <c r="AI72" s="3"/>
    </row>
    <row r="73" spans="1:35" ht="16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 t="s">
        <v>85</v>
      </c>
      <c r="V73" s="13">
        <v>0.5</v>
      </c>
      <c r="W73" s="13">
        <v>0.5</v>
      </c>
      <c r="X73" s="13">
        <v>0.5</v>
      </c>
      <c r="Y73" s="13">
        <v>0.5</v>
      </c>
      <c r="Z73" s="13">
        <v>0.5</v>
      </c>
      <c r="AA73" s="13">
        <v>0.5</v>
      </c>
      <c r="AB73" s="13">
        <v>0.5</v>
      </c>
      <c r="AC73" s="13">
        <v>0.5</v>
      </c>
      <c r="AD73" s="13">
        <v>0.5</v>
      </c>
      <c r="AE73" s="13">
        <v>0.5</v>
      </c>
      <c r="AF73" s="13">
        <v>0.5</v>
      </c>
      <c r="AG73" s="13">
        <v>0.5</v>
      </c>
      <c r="AH73" s="13">
        <f>SUM(tbl_Budget_Factor[[#This Row],[January]:[December]])</f>
        <v>6</v>
      </c>
      <c r="AI73" s="3"/>
    </row>
    <row r="74" spans="1:35" ht="16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 t="s">
        <v>86</v>
      </c>
      <c r="V74" s="13">
        <v>0.58333333333333337</v>
      </c>
      <c r="W74" s="13">
        <v>0.58333333333333337</v>
      </c>
      <c r="X74" s="13">
        <v>0.58333333333333337</v>
      </c>
      <c r="Y74" s="13">
        <v>0.58333333333333337</v>
      </c>
      <c r="Z74" s="13">
        <v>0.58333333333333337</v>
      </c>
      <c r="AA74" s="13">
        <v>0.58333333333333337</v>
      </c>
      <c r="AB74" s="13">
        <v>0.58333333333333337</v>
      </c>
      <c r="AC74" s="13">
        <v>0.58333333333333337</v>
      </c>
      <c r="AD74" s="13">
        <v>0.58333333333333337</v>
      </c>
      <c r="AE74" s="13">
        <v>0.58333333333333337</v>
      </c>
      <c r="AF74" s="13">
        <v>0.58333333333333337</v>
      </c>
      <c r="AG74" s="13">
        <v>0.58333333333333337</v>
      </c>
      <c r="AH74" s="13">
        <f>SUM(tbl_Budget_Factor[[#This Row],[January]:[December]])</f>
        <v>6.9999999999999991</v>
      </c>
      <c r="AI74" s="3"/>
    </row>
    <row r="75" spans="1:35" ht="16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 t="s">
        <v>87</v>
      </c>
      <c r="V75" s="13">
        <v>0.66666666666666663</v>
      </c>
      <c r="W75" s="13">
        <v>0.66666666666666663</v>
      </c>
      <c r="X75" s="13">
        <v>0.66666666666666663</v>
      </c>
      <c r="Y75" s="13">
        <v>0.66666666666666663</v>
      </c>
      <c r="Z75" s="13">
        <v>0.66666666666666663</v>
      </c>
      <c r="AA75" s="13">
        <v>0.66666666666666663</v>
      </c>
      <c r="AB75" s="13">
        <v>0.66666666666666663</v>
      </c>
      <c r="AC75" s="13">
        <v>0.66666666666666663</v>
      </c>
      <c r="AD75" s="13">
        <v>0.66666666666666663</v>
      </c>
      <c r="AE75" s="13">
        <v>0.66666666666666663</v>
      </c>
      <c r="AF75" s="13">
        <v>0.66666666666666663</v>
      </c>
      <c r="AG75" s="13">
        <v>0.66666666666666663</v>
      </c>
      <c r="AH75" s="13">
        <f>SUM(tbl_Budget_Factor[[#This Row],[January]:[December]])</f>
        <v>8</v>
      </c>
      <c r="AI75" s="3"/>
    </row>
    <row r="76" spans="1:35" ht="16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 t="s">
        <v>88</v>
      </c>
      <c r="V76" s="13">
        <v>0.75</v>
      </c>
      <c r="W76" s="13">
        <v>0.75</v>
      </c>
      <c r="X76" s="13">
        <v>0.75</v>
      </c>
      <c r="Y76" s="13">
        <v>0.75</v>
      </c>
      <c r="Z76" s="13">
        <v>0.75</v>
      </c>
      <c r="AA76" s="13">
        <v>0.75</v>
      </c>
      <c r="AB76" s="13">
        <v>0.75</v>
      </c>
      <c r="AC76" s="13">
        <v>0.75</v>
      </c>
      <c r="AD76" s="13">
        <v>0.75</v>
      </c>
      <c r="AE76" s="13">
        <v>0.75</v>
      </c>
      <c r="AF76" s="13">
        <v>0.75</v>
      </c>
      <c r="AG76" s="13">
        <v>0.75</v>
      </c>
      <c r="AH76" s="13">
        <f>SUM(tbl_Budget_Factor[[#This Row],[January]:[December]])</f>
        <v>9</v>
      </c>
      <c r="AI76" s="3"/>
    </row>
    <row r="77" spans="1:35" ht="16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 t="s">
        <v>89</v>
      </c>
      <c r="V77" s="13">
        <v>0.83333333333333337</v>
      </c>
      <c r="W77" s="13">
        <v>0.83333333333333337</v>
      </c>
      <c r="X77" s="13">
        <v>0.83333333333333337</v>
      </c>
      <c r="Y77" s="13">
        <v>0.83333333333333337</v>
      </c>
      <c r="Z77" s="13">
        <v>0.83333333333333337</v>
      </c>
      <c r="AA77" s="13">
        <v>0.83333333333333337</v>
      </c>
      <c r="AB77" s="13">
        <v>0.83333333333333337</v>
      </c>
      <c r="AC77" s="13">
        <v>0.83333333333333337</v>
      </c>
      <c r="AD77" s="13">
        <v>0.83333333333333337</v>
      </c>
      <c r="AE77" s="13">
        <v>0.83333333333333337</v>
      </c>
      <c r="AF77" s="13">
        <v>0.83333333333333337</v>
      </c>
      <c r="AG77" s="13">
        <v>0.83333333333333337</v>
      </c>
      <c r="AH77" s="13">
        <f>SUM(tbl_Budget_Factor[[#This Row],[January]:[December]])</f>
        <v>10</v>
      </c>
      <c r="AI77" s="3"/>
    </row>
    <row r="78" spans="1:35" ht="16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 t="s">
        <v>90</v>
      </c>
      <c r="V78" s="13">
        <v>0.91666666666666663</v>
      </c>
      <c r="W78" s="13">
        <v>0.91666666666666663</v>
      </c>
      <c r="X78" s="13">
        <v>0.91666666666666663</v>
      </c>
      <c r="Y78" s="13">
        <v>0.91666666666666663</v>
      </c>
      <c r="Z78" s="13">
        <v>0.91666666666666663</v>
      </c>
      <c r="AA78" s="13">
        <v>0.91666666666666663</v>
      </c>
      <c r="AB78" s="13">
        <v>0.91666666666666663</v>
      </c>
      <c r="AC78" s="13">
        <v>0.91666666666666663</v>
      </c>
      <c r="AD78" s="13">
        <v>0.91666666666666663</v>
      </c>
      <c r="AE78" s="13">
        <v>0.91666666666666663</v>
      </c>
      <c r="AF78" s="13">
        <v>0.91666666666666663</v>
      </c>
      <c r="AG78" s="13">
        <v>0.91666666666666663</v>
      </c>
      <c r="AH78" s="13">
        <f>SUM(tbl_Budget_Factor[[#This Row],[January]:[December]])</f>
        <v>10.999999999999998</v>
      </c>
      <c r="AI78" s="3"/>
    </row>
    <row r="79" spans="1:35" ht="16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 t="s">
        <v>91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13">
        <v>1</v>
      </c>
      <c r="AE79" s="13">
        <v>1</v>
      </c>
      <c r="AF79" s="13">
        <v>1</v>
      </c>
      <c r="AG79" s="13">
        <v>1</v>
      </c>
      <c r="AH79" s="13">
        <f>SUM(tbl_Budget_Factor[[#This Row],[January]:[December]])</f>
        <v>12</v>
      </c>
      <c r="AI79" s="3"/>
    </row>
    <row r="80" spans="1:35" ht="16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 t="s">
        <v>92</v>
      </c>
      <c r="V80" s="13">
        <v>1.0833333333333333</v>
      </c>
      <c r="W80" s="13">
        <v>1.0833333333333333</v>
      </c>
      <c r="X80" s="13">
        <v>1.0833333333333333</v>
      </c>
      <c r="Y80" s="13">
        <v>1.0833333333333333</v>
      </c>
      <c r="Z80" s="13">
        <v>1.0833333333333333</v>
      </c>
      <c r="AA80" s="13">
        <v>1.0833333333333333</v>
      </c>
      <c r="AB80" s="13">
        <v>1.0833333333333333</v>
      </c>
      <c r="AC80" s="13">
        <v>1.0833333333333333</v>
      </c>
      <c r="AD80" s="13">
        <v>1.0833333333333333</v>
      </c>
      <c r="AE80" s="13">
        <v>1.0833333333333333</v>
      </c>
      <c r="AF80" s="13">
        <v>1.0833333333333333</v>
      </c>
      <c r="AG80" s="13">
        <v>1.0833333333333333</v>
      </c>
      <c r="AH80" s="13">
        <f>SUM(tbl_Budget_Factor[[#This Row],[January]:[December]])</f>
        <v>13.000000000000002</v>
      </c>
    </row>
    <row r="81" spans="1:34" ht="16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 t="s">
        <v>93</v>
      </c>
      <c r="V81" s="13">
        <v>1.1666666666666667</v>
      </c>
      <c r="W81" s="13">
        <v>1.1666666666666667</v>
      </c>
      <c r="X81" s="13">
        <v>1.1666666666666667</v>
      </c>
      <c r="Y81" s="13">
        <v>1.1666666666666667</v>
      </c>
      <c r="Z81" s="13">
        <v>1.1666666666666667</v>
      </c>
      <c r="AA81" s="13">
        <v>1.1666666666666667</v>
      </c>
      <c r="AB81" s="13">
        <v>1.1666666666666667</v>
      </c>
      <c r="AC81" s="13">
        <v>1.1666666666666667</v>
      </c>
      <c r="AD81" s="13">
        <v>1.1666666666666667</v>
      </c>
      <c r="AE81" s="13">
        <v>1.1666666666666667</v>
      </c>
      <c r="AF81" s="13">
        <v>1.1666666666666667</v>
      </c>
      <c r="AG81" s="13">
        <v>1.1666666666666667</v>
      </c>
      <c r="AH81" s="13">
        <f>SUM(tbl_Budget_Factor[[#This Row],[January]:[December]])</f>
        <v>13.999999999999998</v>
      </c>
    </row>
    <row r="82" spans="1:34" ht="16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 t="s">
        <v>94</v>
      </c>
      <c r="V82" s="13">
        <v>1.25</v>
      </c>
      <c r="W82" s="13">
        <v>1.25</v>
      </c>
      <c r="X82" s="13">
        <v>1.25</v>
      </c>
      <c r="Y82" s="13">
        <v>1.25</v>
      </c>
      <c r="Z82" s="13">
        <v>1.25</v>
      </c>
      <c r="AA82" s="13">
        <v>1.25</v>
      </c>
      <c r="AB82" s="13">
        <v>1.25</v>
      </c>
      <c r="AC82" s="13">
        <v>1.25</v>
      </c>
      <c r="AD82" s="13">
        <v>1.25</v>
      </c>
      <c r="AE82" s="13">
        <v>1.25</v>
      </c>
      <c r="AF82" s="13">
        <v>1.25</v>
      </c>
      <c r="AG82" s="13">
        <v>1.25</v>
      </c>
      <c r="AH82" s="13">
        <f>SUM(tbl_Budget_Factor[[#This Row],[January]:[December]])</f>
        <v>15</v>
      </c>
    </row>
    <row r="83" spans="1:34" ht="16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 t="s">
        <v>95</v>
      </c>
      <c r="V83" s="13">
        <v>1.3333333333333333</v>
      </c>
      <c r="W83" s="13">
        <v>1.3333333333333333</v>
      </c>
      <c r="X83" s="13">
        <v>1.3333333333333333</v>
      </c>
      <c r="Y83" s="13">
        <v>1.3333333333333333</v>
      </c>
      <c r="Z83" s="13">
        <v>1.3333333333333333</v>
      </c>
      <c r="AA83" s="13">
        <v>1.3333333333333333</v>
      </c>
      <c r="AB83" s="13">
        <v>1.3333333333333333</v>
      </c>
      <c r="AC83" s="13">
        <v>1.3333333333333333</v>
      </c>
      <c r="AD83" s="13">
        <v>1.3333333333333333</v>
      </c>
      <c r="AE83" s="13">
        <v>1.3333333333333333</v>
      </c>
      <c r="AF83" s="13">
        <v>1.3333333333333333</v>
      </c>
      <c r="AG83" s="13">
        <v>1.3333333333333333</v>
      </c>
      <c r="AH83" s="13">
        <f>SUM(tbl_Budget_Factor[[#This Row],[January]:[December]])</f>
        <v>16</v>
      </c>
    </row>
    <row r="84" spans="1:34" ht="16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 t="s">
        <v>96</v>
      </c>
      <c r="V84" s="13">
        <v>1.4166666666666667</v>
      </c>
      <c r="W84" s="13">
        <v>1.4166666666666667</v>
      </c>
      <c r="X84" s="13">
        <v>1.4166666666666667</v>
      </c>
      <c r="Y84" s="13">
        <v>1.4166666666666667</v>
      </c>
      <c r="Z84" s="13">
        <v>1.4166666666666667</v>
      </c>
      <c r="AA84" s="13">
        <v>1.4166666666666667</v>
      </c>
      <c r="AB84" s="13">
        <v>1.4166666666666667</v>
      </c>
      <c r="AC84" s="13">
        <v>1.4166666666666667</v>
      </c>
      <c r="AD84" s="13">
        <v>1.4166666666666667</v>
      </c>
      <c r="AE84" s="13">
        <v>1.4166666666666667</v>
      </c>
      <c r="AF84" s="13">
        <v>1.4166666666666667</v>
      </c>
      <c r="AG84" s="13">
        <v>1.4166666666666667</v>
      </c>
      <c r="AH84" s="13">
        <f>SUM(tbl_Budget_Factor[[#This Row],[January]:[December]])</f>
        <v>16.999999999999996</v>
      </c>
    </row>
    <row r="85" spans="1:34" ht="16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 t="s">
        <v>97</v>
      </c>
      <c r="V85" s="13">
        <v>1.5</v>
      </c>
      <c r="W85" s="13">
        <v>1.5</v>
      </c>
      <c r="X85" s="13">
        <v>1.5</v>
      </c>
      <c r="Y85" s="13">
        <v>1.5</v>
      </c>
      <c r="Z85" s="13">
        <v>1.5</v>
      </c>
      <c r="AA85" s="13">
        <v>1.5</v>
      </c>
      <c r="AB85" s="13">
        <v>1.5</v>
      </c>
      <c r="AC85" s="13">
        <v>1.5</v>
      </c>
      <c r="AD85" s="13">
        <v>1.5</v>
      </c>
      <c r="AE85" s="13">
        <v>1.5</v>
      </c>
      <c r="AF85" s="13">
        <v>1.5</v>
      </c>
      <c r="AG85" s="13">
        <v>1.5</v>
      </c>
      <c r="AH85" s="13">
        <f>SUM(tbl_Budget_Factor[[#This Row],[January]:[December]])</f>
        <v>18</v>
      </c>
    </row>
    <row r="86" spans="1:34" ht="16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 t="s">
        <v>98</v>
      </c>
      <c r="V86" s="13">
        <v>1.5833333333333333</v>
      </c>
      <c r="W86" s="13">
        <v>1.5833333333333333</v>
      </c>
      <c r="X86" s="13">
        <v>1.5833333333333333</v>
      </c>
      <c r="Y86" s="13">
        <v>1.5833333333333333</v>
      </c>
      <c r="Z86" s="13">
        <v>1.5833333333333333</v>
      </c>
      <c r="AA86" s="13">
        <v>1.5833333333333333</v>
      </c>
      <c r="AB86" s="13">
        <v>1.5833333333333333</v>
      </c>
      <c r="AC86" s="13">
        <v>1.5833333333333333</v>
      </c>
      <c r="AD86" s="13">
        <v>1.5833333333333333</v>
      </c>
      <c r="AE86" s="13">
        <v>1.5833333333333333</v>
      </c>
      <c r="AF86" s="13">
        <v>1.5833333333333333</v>
      </c>
      <c r="AG86" s="13">
        <v>1.5833333333333333</v>
      </c>
      <c r="AH86" s="13">
        <f>SUM(tbl_Budget_Factor[[#This Row],[January]:[December]])</f>
        <v>19</v>
      </c>
    </row>
    <row r="87" spans="1:34" ht="16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 t="s">
        <v>99</v>
      </c>
      <c r="V87" s="13">
        <v>1.6666666666666667</v>
      </c>
      <c r="W87" s="13">
        <v>1.6666666666666667</v>
      </c>
      <c r="X87" s="13">
        <v>1.6666666666666667</v>
      </c>
      <c r="Y87" s="13">
        <v>1.6666666666666667</v>
      </c>
      <c r="Z87" s="13">
        <v>1.6666666666666667</v>
      </c>
      <c r="AA87" s="13">
        <v>1.6666666666666667</v>
      </c>
      <c r="AB87" s="13">
        <v>1.6666666666666667</v>
      </c>
      <c r="AC87" s="13">
        <v>1.6666666666666667</v>
      </c>
      <c r="AD87" s="13">
        <v>1.6666666666666667</v>
      </c>
      <c r="AE87" s="13">
        <v>1.6666666666666667</v>
      </c>
      <c r="AF87" s="13">
        <v>1.6666666666666667</v>
      </c>
      <c r="AG87" s="13">
        <v>1.6666666666666667</v>
      </c>
      <c r="AH87" s="13">
        <f>SUM(tbl_Budget_Factor[[#This Row],[January]:[December]])</f>
        <v>20</v>
      </c>
    </row>
    <row r="88" spans="1:34" ht="16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 t="s">
        <v>100</v>
      </c>
      <c r="V88" s="13">
        <v>1.75</v>
      </c>
      <c r="W88" s="13">
        <v>1.75</v>
      </c>
      <c r="X88" s="13">
        <v>1.75</v>
      </c>
      <c r="Y88" s="13">
        <v>1.75</v>
      </c>
      <c r="Z88" s="13">
        <v>1.75</v>
      </c>
      <c r="AA88" s="13">
        <v>1.75</v>
      </c>
      <c r="AB88" s="13">
        <v>1.75</v>
      </c>
      <c r="AC88" s="13">
        <v>1.75</v>
      </c>
      <c r="AD88" s="13">
        <v>1.75</v>
      </c>
      <c r="AE88" s="13">
        <v>1.75</v>
      </c>
      <c r="AF88" s="13">
        <v>1.75</v>
      </c>
      <c r="AG88" s="13">
        <v>1.75</v>
      </c>
      <c r="AH88" s="13">
        <f>SUM(tbl_Budget_Factor[[#This Row],[January]:[December]])</f>
        <v>21</v>
      </c>
    </row>
    <row r="89" spans="1:34" ht="16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 t="s">
        <v>101</v>
      </c>
      <c r="V89" s="13">
        <v>1.8333333333333333</v>
      </c>
      <c r="W89" s="13">
        <v>1.8333333333333333</v>
      </c>
      <c r="X89" s="13">
        <v>1.8333333333333333</v>
      </c>
      <c r="Y89" s="13">
        <v>1.8333333333333333</v>
      </c>
      <c r="Z89" s="13">
        <v>1.8333333333333333</v>
      </c>
      <c r="AA89" s="13">
        <v>1.8333333333333333</v>
      </c>
      <c r="AB89" s="13">
        <v>1.8333333333333333</v>
      </c>
      <c r="AC89" s="13">
        <v>1.8333333333333333</v>
      </c>
      <c r="AD89" s="13">
        <v>1.8333333333333333</v>
      </c>
      <c r="AE89" s="13">
        <v>1.8333333333333333</v>
      </c>
      <c r="AF89" s="13">
        <v>1.8333333333333333</v>
      </c>
      <c r="AG89" s="13">
        <v>1.8333333333333333</v>
      </c>
      <c r="AH89" s="13">
        <f>SUM(tbl_Budget_Factor[[#This Row],[January]:[December]])</f>
        <v>21.999999999999996</v>
      </c>
    </row>
    <row r="90" spans="1:34" ht="16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 t="s">
        <v>102</v>
      </c>
      <c r="V90" s="13">
        <v>1.9166666666666667</v>
      </c>
      <c r="W90" s="13">
        <v>1.9166666666666667</v>
      </c>
      <c r="X90" s="13">
        <v>1.9166666666666667</v>
      </c>
      <c r="Y90" s="13">
        <v>1.9166666666666667</v>
      </c>
      <c r="Z90" s="13">
        <v>1.9166666666666667</v>
      </c>
      <c r="AA90" s="13">
        <v>1.9166666666666667</v>
      </c>
      <c r="AB90" s="13">
        <v>1.9166666666666667</v>
      </c>
      <c r="AC90" s="13">
        <v>1.9166666666666667</v>
      </c>
      <c r="AD90" s="13">
        <v>1.9166666666666667</v>
      </c>
      <c r="AE90" s="13">
        <v>1.9166666666666667</v>
      </c>
      <c r="AF90" s="13">
        <v>1.9166666666666667</v>
      </c>
      <c r="AG90" s="13">
        <v>1.9166666666666667</v>
      </c>
      <c r="AH90" s="13">
        <f>SUM(tbl_Budget_Factor[[#This Row],[January]:[December]])</f>
        <v>23.000000000000004</v>
      </c>
    </row>
    <row r="91" spans="1:34" ht="16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 t="s">
        <v>103</v>
      </c>
      <c r="V91" s="13">
        <v>2</v>
      </c>
      <c r="W91" s="13">
        <v>2</v>
      </c>
      <c r="X91" s="13">
        <v>2</v>
      </c>
      <c r="Y91" s="13">
        <v>2</v>
      </c>
      <c r="Z91" s="13">
        <v>2</v>
      </c>
      <c r="AA91" s="13">
        <v>2</v>
      </c>
      <c r="AB91" s="13">
        <v>2</v>
      </c>
      <c r="AC91" s="13">
        <v>2</v>
      </c>
      <c r="AD91" s="13">
        <v>2</v>
      </c>
      <c r="AE91" s="13">
        <v>2</v>
      </c>
      <c r="AF91" s="13">
        <v>2</v>
      </c>
      <c r="AG91" s="13">
        <v>2</v>
      </c>
      <c r="AH91" s="13">
        <f>SUM(tbl_Budget_Factor[[#This Row],[January]:[December]])</f>
        <v>24</v>
      </c>
    </row>
    <row r="92" spans="1:34" ht="16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>
        <f>SUM(tbl_Budget_Factor[[#This Row],[January]:[December]])</f>
        <v>0</v>
      </c>
    </row>
    <row r="93" spans="1:34" ht="16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 t="s">
        <v>104</v>
      </c>
      <c r="V93" s="20">
        <f t="shared" ref="V93:AG93" si="12">V32 / $AH$32</f>
        <v>8.0221300138312579E-2</v>
      </c>
      <c r="W93" s="20">
        <f t="shared" si="12"/>
        <v>7.607192254495157E-2</v>
      </c>
      <c r="X93" s="20">
        <f t="shared" si="12"/>
        <v>8.8520055325034569E-2</v>
      </c>
      <c r="Y93" s="20">
        <f t="shared" si="12"/>
        <v>8.4370677731673574E-2</v>
      </c>
      <c r="Z93" s="20">
        <f t="shared" si="12"/>
        <v>8.0221300138312579E-2</v>
      </c>
      <c r="AA93" s="20">
        <f t="shared" si="12"/>
        <v>8.4370677731673574E-2</v>
      </c>
      <c r="AB93" s="20">
        <f t="shared" si="12"/>
        <v>8.4370677731673574E-2</v>
      </c>
      <c r="AC93" s="20">
        <f t="shared" si="12"/>
        <v>8.4370677731673574E-2</v>
      </c>
      <c r="AD93" s="20">
        <f t="shared" si="12"/>
        <v>8.4370677731673574E-2</v>
      </c>
      <c r="AE93" s="20">
        <f t="shared" si="12"/>
        <v>8.0221300138312579E-2</v>
      </c>
      <c r="AF93" s="20">
        <f t="shared" si="12"/>
        <v>8.4370677731673574E-2</v>
      </c>
      <c r="AG93" s="20">
        <f t="shared" si="12"/>
        <v>8.8520055325034569E-2</v>
      </c>
      <c r="AH93" s="13">
        <f>SUM(tbl_Budget_Factor[[#This Row],[January]:[December]])</f>
        <v>1</v>
      </c>
    </row>
    <row r="94" spans="1:34" ht="16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 t="s">
        <v>105</v>
      </c>
      <c r="V94" s="20">
        <f>V33 / U4</f>
        <v>8.4931506849315067E-2</v>
      </c>
      <c r="W94" s="20">
        <f>W33 / U4</f>
        <v>7.6712328767123292E-2</v>
      </c>
      <c r="X94" s="20">
        <f>X33 / U4</f>
        <v>8.4931506849315067E-2</v>
      </c>
      <c r="Y94" s="20">
        <f>Y33 / U4</f>
        <v>8.2191780821917804E-2</v>
      </c>
      <c r="Z94" s="20">
        <f>Z33 / U4</f>
        <v>8.4931506849315067E-2</v>
      </c>
      <c r="AA94" s="20">
        <f>AA33 / U4</f>
        <v>8.2191780821917804E-2</v>
      </c>
      <c r="AB94" s="20">
        <f>AB33 / U4</f>
        <v>8.4931506849315067E-2</v>
      </c>
      <c r="AC94" s="20">
        <f>AC33 / U4</f>
        <v>8.4931506849315067E-2</v>
      </c>
      <c r="AD94" s="20">
        <f>AD33 / U4</f>
        <v>8.2191780821917804E-2</v>
      </c>
      <c r="AE94" s="20">
        <f>AE33 / U4</f>
        <v>8.4931506849315067E-2</v>
      </c>
      <c r="AF94" s="20">
        <f>AF33 / U4</f>
        <v>8.2191780821917804E-2</v>
      </c>
      <c r="AG94" s="20">
        <f>AG33 / U4</f>
        <v>8.4931506849315067E-2</v>
      </c>
      <c r="AH94" s="13">
        <f>SUM(tbl_Budget_Factor[[#This Row],[January]:[December]])</f>
        <v>0.99999999999999989</v>
      </c>
    </row>
    <row r="95" spans="1:34" ht="16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6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6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6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6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6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6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6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6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6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6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6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6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6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6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6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6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6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6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6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6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6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6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6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6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6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6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6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6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6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6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6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6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6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6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6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6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6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6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6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6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6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6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6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6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6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6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6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6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6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6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6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6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6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6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6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6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6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6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6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6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6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6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6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6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6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6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6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6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6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6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6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6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6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6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6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6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6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6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6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6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6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6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6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6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6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6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6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6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6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6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6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6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6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6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6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6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6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6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6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6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6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6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6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6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6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6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6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6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6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6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6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6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6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6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6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6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6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6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6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6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6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6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6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6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6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6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6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6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6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6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6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6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6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6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6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6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6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6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6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6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6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6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6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6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6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6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6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6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6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6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6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6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6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6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6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6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6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6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6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6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6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6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6.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6.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6.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6.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6.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6.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6.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6.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6.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6.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6.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6.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6.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6.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6.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6.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6.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6.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6.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6.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6.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6.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6.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6.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6.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6.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6.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6.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6.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6.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6.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6.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6.5" customHeight="1" x14ac:dyDescent="0.3"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6.5" customHeight="1" x14ac:dyDescent="0.3"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6.5" customHeight="1" x14ac:dyDescent="0.3"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6.5" customHeight="1" x14ac:dyDescent="0.3"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6.5" customHeight="1" x14ac:dyDescent="0.3"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6.5" x14ac:dyDescent="0.3"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6.5" x14ac:dyDescent="0.3"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6.5" x14ac:dyDescent="0.3"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6.5" x14ac:dyDescent="0.3"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6.5" x14ac:dyDescent="0.3"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6.5" x14ac:dyDescent="0.3"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6.5" x14ac:dyDescent="0.3"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6.5" x14ac:dyDescent="0.3"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6.5" x14ac:dyDescent="0.3"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6.5" x14ac:dyDescent="0.3"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21:34" ht="16.5" x14ac:dyDescent="0.3"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21:34" ht="16.5" x14ac:dyDescent="0.3"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21:34" ht="16.5" x14ac:dyDescent="0.3"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21:34" ht="16.5" x14ac:dyDescent="0.3"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21:34" ht="16.5" x14ac:dyDescent="0.3"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21:34" ht="16.5" x14ac:dyDescent="0.3"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21:34" ht="16.5" x14ac:dyDescent="0.3"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21:34" ht="16.5" x14ac:dyDescent="0.3"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21:34" ht="16.5" x14ac:dyDescent="0.3"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21:34" ht="16.5" x14ac:dyDescent="0.3"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21:34" ht="16.5" x14ac:dyDescent="0.3"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21:34" ht="16.5" x14ac:dyDescent="0.3"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21:34" ht="16.5" x14ac:dyDescent="0.3"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21:34" ht="16.5" x14ac:dyDescent="0.3"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21:34" ht="16.5" x14ac:dyDescent="0.3"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21:34" ht="16.5" x14ac:dyDescent="0.3"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21:33" ht="16.5" x14ac:dyDescent="0.3"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21:33" ht="16.5" x14ac:dyDescent="0.3"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21:33" ht="16.5" x14ac:dyDescent="0.3"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21:33" ht="16.5" x14ac:dyDescent="0.3"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21:33" ht="16.5" x14ac:dyDescent="0.3"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21:33" ht="16.5" x14ac:dyDescent="0.3"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</sheetData>
  <phoneticPr fontId="6" type="noConversion"/>
  <dataValidations count="2">
    <dataValidation type="list" allowBlank="1" showInputMessage="1" showErrorMessage="1" sqref="B2 B7:B26" xr:uid="{00000000-0002-0000-0000-000000000000}">
      <formula1>Inp_Budget_Persoon</formula1>
    </dataValidation>
    <dataValidation type="list" allowBlank="1" showInputMessage="1" showErrorMessage="1" sqref="D7:D26" xr:uid="{00000000-0002-0000-0000-000001000000}">
      <formula1>tbl_Budget_Frequentie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Inp_Budget_Persoon</vt:lpstr>
      <vt:lpstr>tbl_Budget_Frequentie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2017-01-07T20:14:33Z</dcterms:created>
  <dcterms:modified xsi:type="dcterms:W3CDTF">2021-05-09T10:03:33Z</dcterms:modified>
</cp:coreProperties>
</file>